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V\Desktop\"/>
    </mc:Choice>
  </mc:AlternateContent>
  <xr:revisionPtr revIDLastSave="0" documentId="13_ncr:1_{A643181F-A910-4508-8878-7FFE89ED153D}" xr6:coauthVersionLast="47" xr6:coauthVersionMax="47" xr10:uidLastSave="{00000000-0000-0000-0000-000000000000}"/>
  <bookViews>
    <workbookView xWindow="-120" yWindow="-120" windowWidth="38640" windowHeight="21120" tabRatio="786" activeTab="11" xr2:uid="{00000000-000D-0000-FFFF-FFFF00000000}"/>
  </bookViews>
  <sheets>
    <sheet name="январь" sheetId="23" r:id="rId1"/>
    <sheet name="февраль" sheetId="24" r:id="rId2"/>
    <sheet name="март" sheetId="25" r:id="rId3"/>
    <sheet name="апрель" sheetId="26" r:id="rId4"/>
    <sheet name="май" sheetId="27" r:id="rId5"/>
    <sheet name="июнь" sheetId="28" r:id="rId6"/>
    <sheet name="июль" sheetId="29" r:id="rId7"/>
    <sheet name="август" sheetId="30" r:id="rId8"/>
    <sheet name="сентябрь" sheetId="31" r:id="rId9"/>
    <sheet name="октябрь" sheetId="32" r:id="rId10"/>
    <sheet name="ноябрь" sheetId="33" r:id="rId11"/>
    <sheet name="декабрь" sheetId="34" r:id="rId12"/>
  </sheets>
  <definedNames>
    <definedName name="_xlnm.Print_Area" localSheetId="7">август!$A$1:$L$40</definedName>
    <definedName name="_xlnm.Print_Area" localSheetId="3">апрель!$B$1:$L$35</definedName>
    <definedName name="_xlnm.Print_Area" localSheetId="11">декабрь!$B$1:$L$36</definedName>
    <definedName name="_xlnm.Print_Area" localSheetId="6">июль!$B$1:$L$37</definedName>
    <definedName name="_xlnm.Print_Area" localSheetId="5">июнь!$B$1:$L$29</definedName>
    <definedName name="_xlnm.Print_Area" localSheetId="4">май!$B$1:$L$29</definedName>
    <definedName name="_xlnm.Print_Area" localSheetId="2">март!$B$1:$L$35</definedName>
    <definedName name="_xlnm.Print_Area" localSheetId="10">ноябрь!$B$1:$L$33</definedName>
    <definedName name="_xlnm.Print_Area" localSheetId="9">октябрь!$B$1:$L$33</definedName>
    <definedName name="_xlnm.Print_Area" localSheetId="8">сентябрь!$B$1:$L$33</definedName>
    <definedName name="_xlnm.Print_Area" localSheetId="1">февраль!$B$1:$L$22</definedName>
    <definedName name="_xlnm.Print_Area" localSheetId="0">январь!$B$1:$L$20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34" l="1"/>
  <c r="G39" i="34"/>
  <c r="L38" i="34"/>
  <c r="G38" i="34"/>
  <c r="D40" i="34"/>
  <c r="G36" i="34"/>
  <c r="G35" i="34"/>
  <c r="L34" i="34"/>
  <c r="G34" i="34"/>
  <c r="L33" i="34"/>
  <c r="G33" i="34"/>
  <c r="L32" i="34"/>
  <c r="G31" i="34"/>
  <c r="L30" i="34"/>
  <c r="G30" i="34"/>
  <c r="G29" i="34"/>
  <c r="L28" i="34"/>
  <c r="G28" i="34"/>
  <c r="L27" i="34"/>
  <c r="G27" i="34"/>
  <c r="G26" i="34"/>
  <c r="L25" i="34"/>
  <c r="G25" i="34"/>
  <c r="G24" i="34"/>
  <c r="G23" i="34"/>
  <c r="L22" i="34"/>
  <c r="G22" i="34"/>
  <c r="L21" i="34"/>
  <c r="G21" i="34"/>
  <c r="G20" i="34"/>
  <c r="G19" i="34"/>
  <c r="G18" i="34"/>
  <c r="G17" i="34"/>
  <c r="G16" i="34"/>
  <c r="G15" i="34"/>
  <c r="L14" i="34"/>
  <c r="E40" i="34"/>
  <c r="L13" i="34"/>
  <c r="G13" i="34"/>
  <c r="G12" i="34"/>
  <c r="L11" i="34"/>
  <c r="G11" i="34"/>
  <c r="G10" i="34"/>
  <c r="L9" i="34"/>
  <c r="G9" i="34"/>
  <c r="L8" i="34"/>
  <c r="G8" i="34"/>
  <c r="G7" i="34"/>
  <c r="L39" i="33"/>
  <c r="G39" i="33"/>
  <c r="L38" i="33"/>
  <c r="G38" i="33"/>
  <c r="D40" i="33"/>
  <c r="G36" i="33"/>
  <c r="L35" i="33"/>
  <c r="L34" i="33"/>
  <c r="G34" i="33"/>
  <c r="L33" i="33"/>
  <c r="G33" i="33"/>
  <c r="L32" i="33"/>
  <c r="L31" i="33"/>
  <c r="L30" i="33"/>
  <c r="G30" i="33"/>
  <c r="L29" i="33"/>
  <c r="G29" i="33"/>
  <c r="G28" i="33"/>
  <c r="L27" i="33"/>
  <c r="G27" i="33"/>
  <c r="G26" i="33"/>
  <c r="L25" i="33"/>
  <c r="G25" i="33"/>
  <c r="L23" i="33"/>
  <c r="G23" i="33"/>
  <c r="G22" i="33"/>
  <c r="L21" i="33"/>
  <c r="G21" i="33"/>
  <c r="L20" i="33"/>
  <c r="G20" i="33"/>
  <c r="G19" i="33"/>
  <c r="L18" i="33"/>
  <c r="G18" i="33"/>
  <c r="L17" i="33"/>
  <c r="G17" i="33"/>
  <c r="L16" i="33"/>
  <c r="L15" i="33"/>
  <c r="G15" i="33"/>
  <c r="L14" i="33"/>
  <c r="E40" i="33"/>
  <c r="L13" i="33"/>
  <c r="G13" i="33"/>
  <c r="L12" i="33"/>
  <c r="G12" i="33"/>
  <c r="L11" i="33"/>
  <c r="G11" i="33"/>
  <c r="G10" i="33"/>
  <c r="L9" i="33"/>
  <c r="L8" i="33"/>
  <c r="G8" i="33"/>
  <c r="G7" i="33"/>
  <c r="D39" i="32"/>
  <c r="L38" i="32"/>
  <c r="G38" i="32"/>
  <c r="G37" i="32"/>
  <c r="L36" i="32"/>
  <c r="G36" i="32"/>
  <c r="G35" i="32"/>
  <c r="L34" i="32"/>
  <c r="G34" i="32"/>
  <c r="L33" i="32"/>
  <c r="G33" i="32"/>
  <c r="L32" i="32"/>
  <c r="G32" i="32"/>
  <c r="G31" i="32"/>
  <c r="L31" i="32"/>
  <c r="L30" i="32"/>
  <c r="G30" i="32"/>
  <c r="L29" i="32"/>
  <c r="G29" i="32"/>
  <c r="L28" i="32"/>
  <c r="G28" i="32"/>
  <c r="L27" i="32"/>
  <c r="G27" i="32"/>
  <c r="L26" i="32"/>
  <c r="G26" i="32"/>
  <c r="G25" i="32"/>
  <c r="G24" i="32"/>
  <c r="L23" i="32"/>
  <c r="G23" i="32"/>
  <c r="G22" i="32"/>
  <c r="G21" i="32"/>
  <c r="L20" i="32"/>
  <c r="G20" i="32"/>
  <c r="L19" i="32"/>
  <c r="G19" i="32"/>
  <c r="L18" i="32"/>
  <c r="G18" i="32"/>
  <c r="L17" i="32"/>
  <c r="G17" i="32"/>
  <c r="G16" i="32"/>
  <c r="L15" i="32"/>
  <c r="G15" i="32"/>
  <c r="L14" i="32"/>
  <c r="E39" i="32"/>
  <c r="G13" i="32"/>
  <c r="L12" i="32"/>
  <c r="G12" i="32"/>
  <c r="L11" i="32"/>
  <c r="G11" i="32"/>
  <c r="G10" i="32"/>
  <c r="L9" i="32"/>
  <c r="L8" i="32"/>
  <c r="G8" i="32"/>
  <c r="G7" i="32"/>
  <c r="D38" i="31"/>
  <c r="G37" i="31"/>
  <c r="L36" i="31"/>
  <c r="L35" i="31"/>
  <c r="G35" i="31"/>
  <c r="G34" i="31"/>
  <c r="L33" i="31"/>
  <c r="G33" i="31"/>
  <c r="L32" i="31"/>
  <c r="L31" i="31"/>
  <c r="G31" i="31"/>
  <c r="L30" i="31"/>
  <c r="G30" i="31"/>
  <c r="G29" i="31"/>
  <c r="L28" i="31"/>
  <c r="G28" i="31"/>
  <c r="G27" i="31"/>
  <c r="G26" i="31"/>
  <c r="G25" i="31"/>
  <c r="G24" i="31"/>
  <c r="L23" i="31"/>
  <c r="G23" i="31"/>
  <c r="L22" i="31"/>
  <c r="G22" i="31"/>
  <c r="G21" i="31"/>
  <c r="L20" i="31"/>
  <c r="G20" i="31"/>
  <c r="L19" i="31"/>
  <c r="G19" i="31"/>
  <c r="L18" i="31"/>
  <c r="G18" i="31"/>
  <c r="G17" i="31"/>
  <c r="F38" i="31"/>
  <c r="G15" i="31"/>
  <c r="E38" i="31"/>
  <c r="L13" i="31"/>
  <c r="G13" i="31"/>
  <c r="L12" i="31"/>
  <c r="G12" i="31"/>
  <c r="L11" i="31"/>
  <c r="G11" i="31"/>
  <c r="L10" i="31"/>
  <c r="G10" i="31"/>
  <c r="G9" i="31"/>
  <c r="L8" i="31"/>
  <c r="G8" i="31"/>
  <c r="G9" i="30"/>
  <c r="L11" i="30"/>
  <c r="G11" i="30"/>
  <c r="C11" i="23"/>
  <c r="E16" i="23"/>
  <c r="F16" i="23"/>
  <c r="C18" i="23"/>
  <c r="E18" i="23"/>
  <c r="E19" i="23"/>
  <c r="E21" i="23"/>
  <c r="C28" i="23"/>
  <c r="C29" i="23"/>
  <c r="E34" i="23"/>
  <c r="F34" i="23"/>
  <c r="C38" i="30"/>
  <c r="L20" i="34" l="1"/>
  <c r="L17" i="34"/>
  <c r="L10" i="34"/>
  <c r="L31" i="34"/>
  <c r="L18" i="34"/>
  <c r="L35" i="34"/>
  <c r="L23" i="34"/>
  <c r="L12" i="34"/>
  <c r="L15" i="34"/>
  <c r="L19" i="34"/>
  <c r="L29" i="34"/>
  <c r="L36" i="34"/>
  <c r="L26" i="34"/>
  <c r="K40" i="34"/>
  <c r="C40" i="34"/>
  <c r="F40" i="34"/>
  <c r="L16" i="34"/>
  <c r="L37" i="34"/>
  <c r="L7" i="34"/>
  <c r="L24" i="34"/>
  <c r="G37" i="34"/>
  <c r="G32" i="34"/>
  <c r="G14" i="34"/>
  <c r="G40" i="34" s="1"/>
  <c r="K40" i="33"/>
  <c r="L19" i="33"/>
  <c r="L10" i="33"/>
  <c r="L28" i="33"/>
  <c r="L36" i="33"/>
  <c r="L26" i="33"/>
  <c r="L22" i="33"/>
  <c r="L24" i="33"/>
  <c r="H40" i="33"/>
  <c r="J40" i="33"/>
  <c r="G16" i="33"/>
  <c r="L7" i="33"/>
  <c r="G35" i="33"/>
  <c r="F40" i="33"/>
  <c r="G32" i="33"/>
  <c r="C40" i="33"/>
  <c r="G24" i="33"/>
  <c r="G37" i="33"/>
  <c r="G14" i="33"/>
  <c r="L37" i="33"/>
  <c r="G9" i="33"/>
  <c r="G31" i="33"/>
  <c r="L24" i="32"/>
  <c r="L21" i="32"/>
  <c r="L25" i="32"/>
  <c r="L10" i="32"/>
  <c r="L35" i="32"/>
  <c r="I39" i="32"/>
  <c r="L7" i="32"/>
  <c r="L37" i="32"/>
  <c r="L13" i="32"/>
  <c r="L22" i="32"/>
  <c r="H39" i="32"/>
  <c r="C39" i="32"/>
  <c r="K39" i="32"/>
  <c r="F39" i="32"/>
  <c r="G9" i="32"/>
  <c r="G39" i="32" s="1"/>
  <c r="G14" i="32"/>
  <c r="J39" i="32"/>
  <c r="L17" i="31"/>
  <c r="L29" i="31"/>
  <c r="L37" i="31"/>
  <c r="L34" i="31"/>
  <c r="I38" i="31"/>
  <c r="L27" i="31"/>
  <c r="L24" i="31"/>
  <c r="L25" i="31"/>
  <c r="L15" i="31"/>
  <c r="L26" i="31"/>
  <c r="L9" i="31"/>
  <c r="L21" i="31"/>
  <c r="L7" i="31"/>
  <c r="H38" i="31"/>
  <c r="K38" i="31"/>
  <c r="G14" i="31"/>
  <c r="L14" i="31"/>
  <c r="G36" i="31"/>
  <c r="G32" i="31"/>
  <c r="G16" i="31"/>
  <c r="C38" i="31"/>
  <c r="G7" i="31"/>
  <c r="L36" i="30"/>
  <c r="G36" i="30"/>
  <c r="F38" i="30"/>
  <c r="E38" i="30"/>
  <c r="D38" i="30"/>
  <c r="G37" i="30"/>
  <c r="L35" i="30"/>
  <c r="G35" i="30"/>
  <c r="G34" i="30"/>
  <c r="G33" i="30"/>
  <c r="L32" i="30"/>
  <c r="G32" i="30"/>
  <c r="G31" i="30"/>
  <c r="G30" i="30"/>
  <c r="L29" i="30"/>
  <c r="G29" i="30"/>
  <c r="G28" i="30"/>
  <c r="G27" i="30"/>
  <c r="L26" i="30"/>
  <c r="G26" i="30"/>
  <c r="G25" i="30"/>
  <c r="G24" i="30"/>
  <c r="L23" i="30"/>
  <c r="G23" i="30"/>
  <c r="G22" i="30"/>
  <c r="G21" i="30"/>
  <c r="L20" i="30"/>
  <c r="G20" i="30"/>
  <c r="L19" i="30"/>
  <c r="G19" i="30"/>
  <c r="G18" i="30"/>
  <c r="G17" i="30"/>
  <c r="L16" i="30"/>
  <c r="G16" i="30"/>
  <c r="G15" i="30"/>
  <c r="G14" i="30"/>
  <c r="L13" i="30"/>
  <c r="G13" i="30"/>
  <c r="G12" i="30"/>
  <c r="L10" i="30"/>
  <c r="G10" i="30"/>
  <c r="G8" i="30"/>
  <c r="G7" i="30"/>
  <c r="K37" i="29"/>
  <c r="I37" i="29"/>
  <c r="L30" i="29"/>
  <c r="L23" i="29"/>
  <c r="J37" i="29"/>
  <c r="L14" i="29"/>
  <c r="H37" i="29"/>
  <c r="K35" i="28"/>
  <c r="J35" i="28"/>
  <c r="I35" i="28"/>
  <c r="H35" i="28"/>
  <c r="H35" i="26"/>
  <c r="K35" i="24"/>
  <c r="J35" i="24"/>
  <c r="I35" i="24"/>
  <c r="H35" i="24"/>
  <c r="F35" i="28"/>
  <c r="E35" i="28"/>
  <c r="D35" i="28"/>
  <c r="C35" i="28"/>
  <c r="G35" i="28" s="1"/>
  <c r="K35" i="27"/>
  <c r="J35" i="27"/>
  <c r="I35" i="27"/>
  <c r="H35" i="27"/>
  <c r="F35" i="27"/>
  <c r="E35" i="27"/>
  <c r="D35" i="27"/>
  <c r="C35" i="27"/>
  <c r="G35" i="27" s="1"/>
  <c r="K35" i="26"/>
  <c r="J35" i="26"/>
  <c r="I35" i="26"/>
  <c r="F35" i="26"/>
  <c r="E35" i="26"/>
  <c r="D35" i="26"/>
  <c r="C35" i="26"/>
  <c r="G35" i="26" s="1"/>
  <c r="K35" i="25"/>
  <c r="J35" i="25"/>
  <c r="I35" i="25"/>
  <c r="H35" i="25"/>
  <c r="F35" i="25"/>
  <c r="E35" i="25"/>
  <c r="D35" i="25"/>
  <c r="C35" i="25"/>
  <c r="G35" i="24"/>
  <c r="F35" i="24"/>
  <c r="E35" i="24"/>
  <c r="D35" i="24"/>
  <c r="C35" i="24"/>
  <c r="K35" i="23"/>
  <c r="J35" i="23"/>
  <c r="I35" i="23"/>
  <c r="H35" i="23"/>
  <c r="F35" i="23"/>
  <c r="E35" i="23"/>
  <c r="D35" i="23"/>
  <c r="C35" i="23"/>
  <c r="L32" i="25"/>
  <c r="L30" i="25"/>
  <c r="L27" i="25"/>
  <c r="L26" i="25"/>
  <c r="L20" i="25"/>
  <c r="L18" i="25"/>
  <c r="L17" i="25"/>
  <c r="L12" i="25"/>
  <c r="L10" i="25"/>
  <c r="L7" i="25"/>
  <c r="G14" i="29"/>
  <c r="G20" i="29"/>
  <c r="L18" i="29"/>
  <c r="G18" i="29"/>
  <c r="G30" i="29"/>
  <c r="L22" i="29"/>
  <c r="G22" i="29"/>
  <c r="G23" i="29"/>
  <c r="L10" i="29"/>
  <c r="G10" i="29"/>
  <c r="L40" i="34" l="1"/>
  <c r="J40" i="34"/>
  <c r="I40" i="34"/>
  <c r="H40" i="34"/>
  <c r="G40" i="33"/>
  <c r="L40" i="33"/>
  <c r="I40" i="33"/>
  <c r="L39" i="32"/>
  <c r="L16" i="32"/>
  <c r="G38" i="31"/>
  <c r="L16" i="31"/>
  <c r="J38" i="31"/>
  <c r="L38" i="31" s="1"/>
  <c r="L12" i="30"/>
  <c r="L28" i="30"/>
  <c r="L35" i="26"/>
  <c r="L35" i="23"/>
  <c r="L35" i="27"/>
  <c r="L35" i="25"/>
  <c r="L35" i="24"/>
  <c r="L7" i="30"/>
  <c r="L37" i="30"/>
  <c r="G38" i="30"/>
  <c r="L27" i="30"/>
  <c r="L9" i="30"/>
  <c r="L33" i="30"/>
  <c r="L8" i="30"/>
  <c r="L24" i="30"/>
  <c r="L14" i="30"/>
  <c r="L21" i="30"/>
  <c r="L30" i="30"/>
  <c r="L25" i="30"/>
  <c r="L22" i="30"/>
  <c r="L18" i="30"/>
  <c r="L34" i="30"/>
  <c r="I38" i="30"/>
  <c r="J38" i="30"/>
  <c r="K38" i="30"/>
  <c r="L17" i="30"/>
  <c r="L15" i="30"/>
  <c r="L31" i="30"/>
  <c r="H38" i="30"/>
  <c r="L20" i="29"/>
  <c r="L35" i="28"/>
  <c r="L14" i="25"/>
  <c r="L22" i="25"/>
  <c r="L15" i="25"/>
  <c r="L23" i="25"/>
  <c r="L31" i="25"/>
  <c r="L25" i="25"/>
  <c r="L8" i="25"/>
  <c r="L24" i="25"/>
  <c r="L13" i="25"/>
  <c r="L9" i="25"/>
  <c r="L33" i="25"/>
  <c r="F34" i="28"/>
  <c r="E34" i="28"/>
  <c r="C29" i="28"/>
  <c r="G29" i="28" s="1"/>
  <c r="C28" i="28"/>
  <c r="G28" i="28" s="1"/>
  <c r="E27" i="28"/>
  <c r="C27" i="28"/>
  <c r="E21" i="28"/>
  <c r="G21" i="28" s="1"/>
  <c r="E19" i="28"/>
  <c r="F16" i="28"/>
  <c r="E16" i="28"/>
  <c r="C16" i="28"/>
  <c r="C11" i="28"/>
  <c r="G11" i="28" s="1"/>
  <c r="C10" i="28"/>
  <c r="G10" i="28" s="1"/>
  <c r="L34" i="28"/>
  <c r="L33" i="28"/>
  <c r="G33" i="28"/>
  <c r="L32" i="28"/>
  <c r="G32" i="28"/>
  <c r="L31" i="28"/>
  <c r="G31" i="28"/>
  <c r="L30" i="28"/>
  <c r="G30" i="28"/>
  <c r="L29" i="28"/>
  <c r="L28" i="28"/>
  <c r="L27" i="28"/>
  <c r="L26" i="28"/>
  <c r="G26" i="28"/>
  <c r="L25" i="28"/>
  <c r="G25" i="28"/>
  <c r="L24" i="28"/>
  <c r="G24" i="28"/>
  <c r="L23" i="28"/>
  <c r="G23" i="28"/>
  <c r="L22" i="28"/>
  <c r="G22" i="28"/>
  <c r="L21" i="28"/>
  <c r="L20" i="28"/>
  <c r="G20" i="28"/>
  <c r="L19" i="28"/>
  <c r="G19" i="28"/>
  <c r="L18" i="28"/>
  <c r="G18" i="28"/>
  <c r="L17" i="28"/>
  <c r="G17" i="28"/>
  <c r="L16" i="28"/>
  <c r="L15" i="28"/>
  <c r="G15" i="28"/>
  <c r="L14" i="28"/>
  <c r="G14" i="28"/>
  <c r="L13" i="28"/>
  <c r="G13" i="28"/>
  <c r="L12" i="28"/>
  <c r="G12" i="28"/>
  <c r="L11" i="28"/>
  <c r="L10" i="28"/>
  <c r="L9" i="28"/>
  <c r="G9" i="28"/>
  <c r="L8" i="28"/>
  <c r="G8" i="28"/>
  <c r="L7" i="28"/>
  <c r="G7" i="28"/>
  <c r="F34" i="27"/>
  <c r="E34" i="27"/>
  <c r="G34" i="27" s="1"/>
  <c r="C29" i="27"/>
  <c r="G29" i="27" s="1"/>
  <c r="C28" i="27"/>
  <c r="E27" i="27"/>
  <c r="G27" i="27" s="1"/>
  <c r="E21" i="27"/>
  <c r="E19" i="27"/>
  <c r="G19" i="27" s="1"/>
  <c r="C11" i="27"/>
  <c r="G11" i="27" s="1"/>
  <c r="C10" i="27"/>
  <c r="G10" i="27" s="1"/>
  <c r="L34" i="27"/>
  <c r="L33" i="27"/>
  <c r="G33" i="27"/>
  <c r="L32" i="27"/>
  <c r="G32" i="27"/>
  <c r="L31" i="27"/>
  <c r="G31" i="27"/>
  <c r="L30" i="27"/>
  <c r="G30" i="27"/>
  <c r="L29" i="27"/>
  <c r="L28" i="27"/>
  <c r="L27" i="27"/>
  <c r="L26" i="27"/>
  <c r="G26" i="27"/>
  <c r="L25" i="27"/>
  <c r="G25" i="27"/>
  <c r="L24" i="27"/>
  <c r="G24" i="27"/>
  <c r="L23" i="27"/>
  <c r="G23" i="27"/>
  <c r="L22" i="27"/>
  <c r="G22" i="27"/>
  <c r="L21" i="27"/>
  <c r="G21" i="27"/>
  <c r="L20" i="27"/>
  <c r="G20" i="27"/>
  <c r="L19" i="27"/>
  <c r="L18" i="27"/>
  <c r="G18" i="27"/>
  <c r="L17" i="27"/>
  <c r="G17" i="27"/>
  <c r="L16" i="27"/>
  <c r="F16" i="27"/>
  <c r="E16" i="27"/>
  <c r="C16" i="27"/>
  <c r="L15" i="27"/>
  <c r="G15" i="27"/>
  <c r="L14" i="27"/>
  <c r="G14" i="27"/>
  <c r="L13" i="27"/>
  <c r="G13" i="27"/>
  <c r="L12" i="27"/>
  <c r="G12" i="27"/>
  <c r="L11" i="27"/>
  <c r="L10" i="27"/>
  <c r="L9" i="27"/>
  <c r="G9" i="27"/>
  <c r="L8" i="27"/>
  <c r="G8" i="27"/>
  <c r="L7" i="27"/>
  <c r="G7" i="27"/>
  <c r="F34" i="26"/>
  <c r="E34" i="26"/>
  <c r="C29" i="26"/>
  <c r="C28" i="26"/>
  <c r="E19" i="26"/>
  <c r="G19" i="26" s="1"/>
  <c r="F16" i="26"/>
  <c r="E16" i="26"/>
  <c r="C16" i="26"/>
  <c r="C11" i="26"/>
  <c r="C10" i="26"/>
  <c r="G10" i="26" s="1"/>
  <c r="L34" i="26"/>
  <c r="G34" i="26"/>
  <c r="L33" i="26"/>
  <c r="G33" i="26"/>
  <c r="L32" i="26"/>
  <c r="G32" i="26"/>
  <c r="L31" i="26"/>
  <c r="G31" i="26"/>
  <c r="L30" i="26"/>
  <c r="G30" i="26"/>
  <c r="L29" i="26"/>
  <c r="G29" i="26"/>
  <c r="L28" i="26"/>
  <c r="L27" i="26"/>
  <c r="G27" i="26"/>
  <c r="L26" i="26"/>
  <c r="G26" i="26"/>
  <c r="L25" i="26"/>
  <c r="G25" i="26"/>
  <c r="L24" i="26"/>
  <c r="G24" i="26"/>
  <c r="L23" i="26"/>
  <c r="G23" i="26"/>
  <c r="L22" i="26"/>
  <c r="G22" i="26"/>
  <c r="L21" i="26"/>
  <c r="G21" i="26"/>
  <c r="L20" i="26"/>
  <c r="G20" i="26"/>
  <c r="L19" i="26"/>
  <c r="L18" i="26"/>
  <c r="G18" i="26"/>
  <c r="L17" i="26"/>
  <c r="G17" i="26"/>
  <c r="L16" i="26"/>
  <c r="L15" i="26"/>
  <c r="G15" i="26"/>
  <c r="L14" i="26"/>
  <c r="G14" i="26"/>
  <c r="L13" i="26"/>
  <c r="G13" i="26"/>
  <c r="L12" i="26"/>
  <c r="G12" i="26"/>
  <c r="L11" i="26"/>
  <c r="L10" i="26"/>
  <c r="L9" i="26"/>
  <c r="G9" i="26"/>
  <c r="L8" i="26"/>
  <c r="G8" i="26"/>
  <c r="L7" i="26"/>
  <c r="G7" i="26"/>
  <c r="E34" i="25"/>
  <c r="C29" i="25"/>
  <c r="C28" i="25"/>
  <c r="L28" i="25" s="1"/>
  <c r="E21" i="25"/>
  <c r="E19" i="25"/>
  <c r="L19" i="25" s="1"/>
  <c r="G18" i="25"/>
  <c r="F16" i="25"/>
  <c r="E16" i="25"/>
  <c r="C16" i="25"/>
  <c r="C11" i="25"/>
  <c r="G33" i="25"/>
  <c r="G32" i="25"/>
  <c r="G31" i="25"/>
  <c r="G30" i="25"/>
  <c r="G27" i="25"/>
  <c r="G26" i="25"/>
  <c r="G25" i="25"/>
  <c r="G24" i="25"/>
  <c r="G23" i="25"/>
  <c r="G22" i="25"/>
  <c r="G20" i="25"/>
  <c r="G17" i="25"/>
  <c r="G15" i="25"/>
  <c r="G14" i="25"/>
  <c r="G13" i="25"/>
  <c r="G12" i="25"/>
  <c r="G10" i="25"/>
  <c r="G9" i="25"/>
  <c r="G8" i="25"/>
  <c r="G7" i="25"/>
  <c r="E19" i="24"/>
  <c r="G17" i="24"/>
  <c r="F16" i="24"/>
  <c r="E16" i="24"/>
  <c r="C16" i="24"/>
  <c r="C11" i="24"/>
  <c r="L34" i="24"/>
  <c r="G34" i="24"/>
  <c r="L33" i="24"/>
  <c r="G33" i="24"/>
  <c r="L32" i="24"/>
  <c r="G32" i="24"/>
  <c r="L31" i="24"/>
  <c r="G31" i="24"/>
  <c r="L30" i="24"/>
  <c r="G30" i="24"/>
  <c r="L29" i="24"/>
  <c r="G29" i="24"/>
  <c r="L28" i="24"/>
  <c r="L27" i="24"/>
  <c r="G27" i="24"/>
  <c r="L26" i="24"/>
  <c r="G26" i="24"/>
  <c r="L25" i="24"/>
  <c r="G25" i="24"/>
  <c r="L24" i="24"/>
  <c r="G24" i="24"/>
  <c r="L23" i="24"/>
  <c r="G23" i="24"/>
  <c r="L22" i="24"/>
  <c r="G22" i="24"/>
  <c r="L21" i="24"/>
  <c r="G21" i="24"/>
  <c r="L20" i="24"/>
  <c r="G20" i="24"/>
  <c r="L18" i="24"/>
  <c r="G18" i="24"/>
  <c r="L17" i="24"/>
  <c r="L16" i="24"/>
  <c r="L15" i="24"/>
  <c r="G15" i="24"/>
  <c r="L14" i="24"/>
  <c r="G14" i="24"/>
  <c r="L13" i="24"/>
  <c r="G13" i="24"/>
  <c r="L12" i="24"/>
  <c r="G12" i="24"/>
  <c r="L10" i="24"/>
  <c r="G10" i="24"/>
  <c r="L9" i="24"/>
  <c r="G9" i="24"/>
  <c r="L8" i="24"/>
  <c r="G8" i="24"/>
  <c r="L7" i="24"/>
  <c r="G7" i="24"/>
  <c r="L34" i="23"/>
  <c r="L33" i="23"/>
  <c r="G33" i="23"/>
  <c r="L32" i="23"/>
  <c r="G32" i="23"/>
  <c r="L31" i="23"/>
  <c r="G31" i="23"/>
  <c r="L30" i="23"/>
  <c r="G30" i="23"/>
  <c r="L28" i="23"/>
  <c r="L27" i="23"/>
  <c r="G27" i="23"/>
  <c r="L26" i="23"/>
  <c r="G26" i="23"/>
  <c r="L25" i="23"/>
  <c r="G25" i="23"/>
  <c r="L24" i="23"/>
  <c r="G24" i="23"/>
  <c r="L23" i="23"/>
  <c r="G23" i="23"/>
  <c r="L22" i="23"/>
  <c r="G22" i="23"/>
  <c r="L20" i="23"/>
  <c r="G20" i="23"/>
  <c r="L18" i="23"/>
  <c r="L17" i="23"/>
  <c r="G17" i="23"/>
  <c r="L15" i="23"/>
  <c r="G15" i="23"/>
  <c r="L14" i="23"/>
  <c r="G14" i="23"/>
  <c r="L13" i="23"/>
  <c r="G13" i="23"/>
  <c r="L12" i="23"/>
  <c r="G12" i="23"/>
  <c r="L10" i="23"/>
  <c r="G10" i="23"/>
  <c r="L9" i="23"/>
  <c r="G9" i="23"/>
  <c r="L8" i="23"/>
  <c r="G8" i="23"/>
  <c r="L7" i="23"/>
  <c r="G7" i="23"/>
  <c r="L38" i="30" l="1"/>
  <c r="G21" i="25"/>
  <c r="L21" i="25"/>
  <c r="G29" i="25"/>
  <c r="L29" i="25"/>
  <c r="G34" i="25"/>
  <c r="L34" i="25"/>
  <c r="G16" i="25"/>
  <c r="L16" i="25"/>
  <c r="G19" i="24"/>
  <c r="L19" i="24"/>
  <c r="L11" i="24"/>
  <c r="G34" i="23"/>
  <c r="G16" i="23"/>
  <c r="G19" i="23"/>
  <c r="L19" i="23"/>
  <c r="L11" i="23"/>
  <c r="G21" i="23"/>
  <c r="L21" i="23"/>
  <c r="G29" i="23"/>
  <c r="L29" i="23"/>
  <c r="G18" i="23"/>
  <c r="G16" i="27"/>
  <c r="G27" i="28"/>
  <c r="G34" i="28"/>
  <c r="G16" i="28"/>
  <c r="G28" i="27"/>
  <c r="G28" i="26"/>
  <c r="G11" i="26"/>
  <c r="G16" i="26"/>
  <c r="G28" i="25"/>
  <c r="G19" i="25"/>
  <c r="G11" i="25"/>
  <c r="G28" i="24"/>
  <c r="G11" i="24"/>
  <c r="G16" i="24"/>
  <c r="G28" i="23"/>
  <c r="G11" i="23"/>
  <c r="G35" i="25" l="1"/>
  <c r="L11" i="25"/>
  <c r="L16" i="23"/>
  <c r="G35" i="23"/>
  <c r="L28" i="29" l="1"/>
  <c r="G28" i="29"/>
  <c r="L32" i="29" l="1"/>
  <c r="G32" i="29"/>
  <c r="L37" i="29"/>
  <c r="F37" i="29"/>
  <c r="E37" i="29"/>
  <c r="D37" i="29"/>
  <c r="C37" i="29"/>
  <c r="L36" i="29"/>
  <c r="G36" i="29"/>
  <c r="L35" i="29"/>
  <c r="G35" i="29"/>
  <c r="L34" i="29"/>
  <c r="G34" i="29"/>
  <c r="L33" i="29"/>
  <c r="G33" i="29"/>
  <c r="L31" i="29"/>
  <c r="G31" i="29"/>
  <c r="L29" i="29"/>
  <c r="G29" i="29"/>
  <c r="L27" i="29"/>
  <c r="G27" i="29"/>
  <c r="L26" i="29"/>
  <c r="G26" i="29"/>
  <c r="L25" i="29"/>
  <c r="G25" i="29"/>
  <c r="L24" i="29"/>
  <c r="G24" i="29"/>
  <c r="L21" i="29"/>
  <c r="G21" i="29"/>
  <c r="L19" i="29"/>
  <c r="G19" i="29"/>
  <c r="L17" i="29"/>
  <c r="G17" i="29"/>
  <c r="L16" i="29"/>
  <c r="G16" i="29"/>
  <c r="L15" i="29"/>
  <c r="G15" i="29"/>
  <c r="L13" i="29"/>
  <c r="G13" i="29"/>
  <c r="L12" i="29"/>
  <c r="G12" i="29"/>
  <c r="L11" i="29"/>
  <c r="G11" i="29"/>
  <c r="L9" i="29"/>
  <c r="G9" i="29"/>
  <c r="L8" i="29"/>
  <c r="G8" i="29"/>
  <c r="L7" i="29"/>
  <c r="G7" i="29"/>
  <c r="G37" i="29" l="1"/>
</calcChain>
</file>

<file path=xl/sharedStrings.xml><?xml version="1.0" encoding="utf-8"?>
<sst xmlns="http://schemas.openxmlformats.org/spreadsheetml/2006/main" count="550" uniqueCount="71">
  <si>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</si>
  <si>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</si>
  <si>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</si>
  <si>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</si>
  <si>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</si>
  <si>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</si>
  <si>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</si>
  <si>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ПАО "Россети СИБИРЬ" - "Кузбассэнерго-РЭС"</t>
  </si>
  <si>
    <t>ООО "КЭНК"</t>
  </si>
  <si>
    <t>ООО "ОЭСК"</t>
  </si>
  <si>
    <t>ПАО "РОССЕТИ ЮГ" - "Волгоградэнерго"</t>
  </si>
  <si>
    <t>ОАО "МРСК УРАЛА" - "Свердловэнерго"</t>
  </si>
  <si>
    <t>АО "Вологдаоблэнерго"</t>
  </si>
  <si>
    <t xml:space="preserve"> ПАО "Россети Волга" - "Самарские РС"</t>
  </si>
  <si>
    <t>ПАО "РОССЕТИ СИБИРЬ" - "Красноярскэнерго"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</si>
  <si>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</si>
  <si>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</si>
  <si>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</si>
  <si>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ПАО "Россети Центр" - "Смоленскэнерго"</t>
  </si>
  <si>
    <t>ПАО "Россети Центр и Приволжье" - "Тулаэнерго"</t>
  </si>
  <si>
    <t>ПАО "Россети Центр" - "Ярэнерго"</t>
  </si>
  <si>
    <t>ООО "Регион Энерго"</t>
  </si>
  <si>
    <t>ООО "ЭнергоПаритет"</t>
  </si>
  <si>
    <t>АО "НордЭнерджиСистемс"</t>
  </si>
  <si>
    <t>АО «ЮРЭСК»</t>
  </si>
  <si>
    <t>ПАО  "Россети Московский регион"</t>
  </si>
  <si>
    <t>ПАО "Россети Центр" - "Белгородэнерго"</t>
  </si>
  <si>
    <t>Филиал АО "Россети  Тюмень" Сургутские Электрические Сети</t>
  </si>
  <si>
    <t>ПАО «Россети Центр и Приволжье» - «Рязаньэнерго»</t>
  </si>
  <si>
    <t>ПАО "Россети Центр и Приволжье"-"Калугаэнерго"</t>
  </si>
  <si>
    <t>ПАО "Россети Центр и Приволжье"-"Нижновэнерго"</t>
  </si>
  <si>
    <t>ООО "Дорстрой"</t>
  </si>
  <si>
    <t>ПАО "Россети" МЭС Центра</t>
  </si>
  <si>
    <t>ООО "Агенство Интеллект-Сервис</t>
  </si>
  <si>
    <t>ГУП СК "Ставэлектросеть"</t>
  </si>
  <si>
    <t>ПАО "Россети Волга" - "Самарские РС"</t>
  </si>
  <si>
    <t>ПАО "Россети" МЭС Центра - Московская область</t>
  </si>
  <si>
    <t>ПАО "Россети" МЭС Центра - Рязанская область</t>
  </si>
  <si>
    <t>РОССЕТИ ВОЛГА филиал - "Ульяновские РС"</t>
  </si>
  <si>
    <t>Электроэнергия, кВтч</t>
  </si>
  <si>
    <t>Объем фактического полезного отпуска электроэнергии и мощности ООО "МСК Энерго" 
в январе 2024 года по заключенным договорам с ТСО</t>
  </si>
  <si>
    <t>Объем фактического полезного отпуска электроэнергии и мощности ООО "МСК Энерго" 
в феврале 2024 года по заключенным договорам с ТСО</t>
  </si>
  <si>
    <t>Объем фактического полезного отпуска электроэнергии и мощности ООО "МСК Энерго" 
в марте 2024 года по заключенным договорам с ТСО</t>
  </si>
  <si>
    <t>Объем фактического полезного отпуска электроэнергии и мощности ООО "МСК Энерго" 
в апреле 2024 года по заключенным договорам с ТСО</t>
  </si>
  <si>
    <t>Объем фактического полезного отпуска электроэнергии и мощности ООО "МСК Энерго" 
в мае 2024 года по заключенным договорам с ТСО</t>
  </si>
  <si>
    <t>Объем фактического полезного отпуска электроэнергии и мощности ООО "МСК Энерго" 
в июне 2024 года по заключенным договорам с ТСО</t>
  </si>
  <si>
    <t>ПАО "Россети Волга" - "Ульяновские электрические сети"</t>
  </si>
  <si>
    <t>ООО "СК Восток"</t>
  </si>
  <si>
    <t>АО "СУЭНКО"</t>
  </si>
  <si>
    <t>ПАО "Россети Урала" - "Свердловскэнерго"</t>
  </si>
  <si>
    <t>Объем фактического полезного отпуска электроэнергии и мощности ООО "МСК Энерго" 
в июле 2024 года по заключенным договорам с ТСО</t>
  </si>
  <si>
    <t>ПАО «Россети Северо-Запад» - Карельский филиал</t>
  </si>
  <si>
    <t>Объем фактического полезного отпуска электроэнергии и мощности ООО "МСК Энерго" 
в августе 2024 года по заключенным договорам с ТСО</t>
  </si>
  <si>
    <t>ПАО "Россети Кубань"</t>
  </si>
  <si>
    <t>Объем фактического полезного отпуска электроэнергии и мощности ООО "МСК Энерго" 
в сентябре 2024 года по заключенным договорам с ТСО</t>
  </si>
  <si>
    <t>ПАО "Россети Юг" - "Волгоградэнерго"</t>
  </si>
  <si>
    <t>ПАО "Россети Сибирь" - "Красноярскэнерго"</t>
  </si>
  <si>
    <t>ПАО "Россети Северо-Запад" - Карельский филиал</t>
  </si>
  <si>
    <t>АО "ЮРЭСК"</t>
  </si>
  <si>
    <t>Филиал АО "Россети Тюмень" Сургутские Электрические Сети</t>
  </si>
  <si>
    <t>ООО "Агенство Интеллект-Сервис"</t>
  </si>
  <si>
    <t>ПАО "Россети Московский регион"</t>
  </si>
  <si>
    <t>ПАО "Россети Центр и Приволжье" - "Рязаньэнерго"</t>
  </si>
  <si>
    <t>ПАО "Россети Центр и Приволжье" - "Калугаэнерго"</t>
  </si>
  <si>
    <t>ПАО "Россети Центр и Приволжье" - "Нижновэнерго"</t>
  </si>
  <si>
    <t>Объем фактического полезного отпуска электроэнергии и мощности ООО "МСК Энерго" 
в октябре 2024 года по заключенным договорам с ТСО</t>
  </si>
  <si>
    <t>АО "Самарская сетевая компания"</t>
  </si>
  <si>
    <t>Объем фактического полезного отпуска электроэнергии и мощности ООО "МСК Энерго" 
в ноябре 2024 года по заключенным договорам с ТСО</t>
  </si>
  <si>
    <t>ООО "Башкирэнерго"</t>
  </si>
  <si>
    <t>АО "ЮТЭК-Региональные сети"</t>
  </si>
  <si>
    <t>Объем фактического полезного отпуска электроэнергии и мощности ООО "МСК Энерго" 
в декабре 2024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</si>
</sst>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9">
    <xf numFmtId="0" fontId="0" fillId="0" borderId="0" xfId="0"/>
    <xf numFmtId="1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66.28515625" customWidth="1"/>
    <col min="3" max="3" width="12.7109375" customWidth="1"/>
    <col min="4" max="6" width="10.7109375" customWidth="1"/>
    <col min="7" max="7" width="12.7109375" customWidth="1"/>
    <col min="8" max="12" width="11.28515625" customWidth="1"/>
  </cols>
  <sheetData>
    <row r="2" spans="2:17" ht="15.75" customHeight="1" x14ac:dyDescent="0.25">
      <c r="B2" s="19" t="s">
        <v>40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ht="21" customHeight="1" x14ac:dyDescent="0.25">
      <c r="B5" s="20" t="s">
        <v>0</v>
      </c>
      <c r="C5" s="22" t="s">
        <v>39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2793.1039999999998</v>
      </c>
      <c r="D7" s="1">
        <v>0</v>
      </c>
      <c r="E7" s="1">
        <v>0</v>
      </c>
      <c r="F7" s="1">
        <v>0</v>
      </c>
      <c r="G7" s="7">
        <f>C7+D7+E7+F7</f>
        <v>2793.1039999999998</v>
      </c>
      <c r="H7" s="8">
        <v>4.242</v>
      </c>
      <c r="I7" s="1">
        <v>0</v>
      </c>
      <c r="J7" s="1">
        <v>0</v>
      </c>
      <c r="K7" s="1">
        <v>0</v>
      </c>
      <c r="L7" s="13">
        <f>H7+I7+J7+K7</f>
        <v>4.242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142.14099999999999</v>
      </c>
      <c r="F8" s="1">
        <v>0</v>
      </c>
      <c r="G8" s="7">
        <f>C8+D8+E8+F8</f>
        <v>142.14099999999999</v>
      </c>
      <c r="H8" s="1">
        <v>0</v>
      </c>
      <c r="I8" s="1">
        <v>0</v>
      </c>
      <c r="J8" s="8">
        <v>0.216</v>
      </c>
      <c r="K8" s="1">
        <v>0</v>
      </c>
      <c r="L8" s="13">
        <f>H8+I8+J8+K8</f>
        <v>0.216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1624.575</v>
      </c>
      <c r="F9" s="1">
        <v>0</v>
      </c>
      <c r="G9" s="7">
        <f t="shared" ref="G9:G35" si="0">C9+D9+E9+F9</f>
        <v>1624.575</v>
      </c>
      <c r="H9" s="1">
        <v>0</v>
      </c>
      <c r="I9" s="1">
        <v>0</v>
      </c>
      <c r="J9" s="8">
        <v>3.1659999999999999</v>
      </c>
      <c r="K9" s="1">
        <v>0</v>
      </c>
      <c r="L9" s="13">
        <f t="shared" ref="L9:L35" si="1">H9+I9+J9+K9</f>
        <v>3.1659999999999999</v>
      </c>
      <c r="N9" s="15"/>
      <c r="O9" s="15"/>
      <c r="P9" s="15"/>
      <c r="Q9" s="15"/>
    </row>
    <row r="10" spans="2:17" x14ac:dyDescent="0.25">
      <c r="B10" s="2" t="s">
        <v>7</v>
      </c>
      <c r="C10" s="3">
        <v>1133.2639999999999</v>
      </c>
      <c r="D10" s="1">
        <v>0</v>
      </c>
      <c r="E10" s="3">
        <v>126.18</v>
      </c>
      <c r="F10" s="8">
        <v>60.703000000000003</v>
      </c>
      <c r="G10" s="7">
        <f t="shared" si="0"/>
        <v>1320.1469999999999</v>
      </c>
      <c r="H10" s="8">
        <v>1.6970000000000001</v>
      </c>
      <c r="I10" s="1">
        <v>0</v>
      </c>
      <c r="J10" s="8">
        <v>0.20200000000000001</v>
      </c>
      <c r="K10" s="8">
        <v>9.7000000000000003E-2</v>
      </c>
      <c r="L10" s="13">
        <f t="shared" si="1"/>
        <v>1.996</v>
      </c>
      <c r="N10" s="15"/>
      <c r="O10" s="15"/>
      <c r="P10" s="15"/>
      <c r="Q10" s="15"/>
    </row>
    <row r="11" spans="2:17" x14ac:dyDescent="0.25">
      <c r="B11" s="2" t="s">
        <v>8</v>
      </c>
      <c r="C11" s="3">
        <f>9680.564+3.59</f>
        <v>9684.1540000000005</v>
      </c>
      <c r="D11" s="1">
        <v>0</v>
      </c>
      <c r="E11" s="8">
        <v>242.82400000000001</v>
      </c>
      <c r="F11" s="8">
        <v>0.308</v>
      </c>
      <c r="G11" s="7">
        <f t="shared" si="0"/>
        <v>9927.2860000000019</v>
      </c>
      <c r="H11" s="8">
        <v>14.968999999999999</v>
      </c>
      <c r="I11" s="1">
        <v>0</v>
      </c>
      <c r="J11" s="8">
        <v>0.38200000000000001</v>
      </c>
      <c r="K11" s="1">
        <v>0</v>
      </c>
      <c r="L11" s="13">
        <f t="shared" si="1"/>
        <v>15.350999999999999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66.325000000000003</v>
      </c>
      <c r="F12" s="1">
        <v>0</v>
      </c>
      <c r="G12" s="7">
        <f t="shared" si="0"/>
        <v>66.325000000000003</v>
      </c>
      <c r="H12" s="1">
        <v>0</v>
      </c>
      <c r="I12" s="1">
        <v>0</v>
      </c>
      <c r="J12" s="8">
        <v>0.125</v>
      </c>
      <c r="K12" s="1">
        <v>0</v>
      </c>
      <c r="L12" s="13">
        <f t="shared" si="1"/>
        <v>0.125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1621.9010000000001</v>
      </c>
      <c r="F13" s="1">
        <v>0</v>
      </c>
      <c r="G13" s="7">
        <f t="shared" si="0"/>
        <v>1621.9010000000001</v>
      </c>
      <c r="H13" s="1">
        <v>0</v>
      </c>
      <c r="I13" s="1">
        <v>0</v>
      </c>
      <c r="J13" s="8">
        <v>2.8559999999999999</v>
      </c>
      <c r="K13" s="1">
        <v>0</v>
      </c>
      <c r="L13" s="13">
        <f t="shared" si="1"/>
        <v>2.8559999999999999</v>
      </c>
      <c r="N13" s="15"/>
      <c r="O13" s="15"/>
      <c r="P13" s="15"/>
      <c r="Q13" s="15"/>
    </row>
    <row r="14" spans="2:17" x14ac:dyDescent="0.25">
      <c r="B14" s="2" t="s">
        <v>10</v>
      </c>
      <c r="C14" s="3">
        <v>1528.42</v>
      </c>
      <c r="D14" s="1">
        <v>0</v>
      </c>
      <c r="E14" s="1">
        <v>0</v>
      </c>
      <c r="F14" s="1">
        <v>0</v>
      </c>
      <c r="G14" s="7">
        <f t="shared" si="0"/>
        <v>1528.42</v>
      </c>
      <c r="H14" s="8">
        <v>2.63</v>
      </c>
      <c r="I14" s="1">
        <v>0</v>
      </c>
      <c r="J14" s="1">
        <v>0</v>
      </c>
      <c r="K14" s="1">
        <v>0</v>
      </c>
      <c r="L14" s="13">
        <f t="shared" si="1"/>
        <v>2.63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1401.4549999999999</v>
      </c>
      <c r="F15" s="1">
        <v>0</v>
      </c>
      <c r="G15" s="7">
        <f t="shared" si="0"/>
        <v>1401.4549999999999</v>
      </c>
      <c r="H15" s="1">
        <v>0</v>
      </c>
      <c r="I15" s="1">
        <v>0</v>
      </c>
      <c r="J15" s="8">
        <v>2.129</v>
      </c>
      <c r="K15" s="1">
        <v>0</v>
      </c>
      <c r="L15" s="13">
        <f t="shared" si="1"/>
        <v>2.129</v>
      </c>
      <c r="N15" s="15"/>
      <c r="O15" s="15"/>
      <c r="P15" s="15"/>
      <c r="Q15" s="15"/>
    </row>
    <row r="16" spans="2:17" x14ac:dyDescent="0.25">
      <c r="B16" s="2" t="s">
        <v>19</v>
      </c>
      <c r="C16" s="3">
        <v>2.117</v>
      </c>
      <c r="D16" s="1">
        <v>0</v>
      </c>
      <c r="E16" s="3">
        <f>264.386+11.177</f>
        <v>275.56300000000005</v>
      </c>
      <c r="F16" s="3">
        <f>78.305+8.211</f>
        <v>86.516000000000005</v>
      </c>
      <c r="G16" s="7">
        <f t="shared" si="0"/>
        <v>364.19600000000008</v>
      </c>
      <c r="H16" s="8">
        <v>3.0000000000000001E-3</v>
      </c>
      <c r="I16" s="1">
        <v>0</v>
      </c>
      <c r="J16" s="8">
        <v>0.41899999999999998</v>
      </c>
      <c r="K16" s="8">
        <v>0.13100000000000001</v>
      </c>
      <c r="L16" s="13">
        <f t="shared" si="1"/>
        <v>0.55299999999999994</v>
      </c>
      <c r="N16" s="15"/>
      <c r="O16" s="15"/>
      <c r="P16" s="15"/>
      <c r="Q16" s="15"/>
    </row>
    <row r="17" spans="2:17" x14ac:dyDescent="0.25">
      <c r="B17" s="2" t="s">
        <v>18</v>
      </c>
      <c r="C17" s="3">
        <v>1401.4549999999999</v>
      </c>
      <c r="D17" s="1">
        <v>0</v>
      </c>
      <c r="E17" s="1">
        <v>0</v>
      </c>
      <c r="F17" s="1">
        <v>0</v>
      </c>
      <c r="G17" s="7">
        <f t="shared" si="0"/>
        <v>1401.4549999999999</v>
      </c>
      <c r="H17" s="8">
        <v>2.129</v>
      </c>
      <c r="I17" s="1">
        <v>0</v>
      </c>
      <c r="J17" s="1">
        <v>0</v>
      </c>
      <c r="K17" s="1">
        <v>0</v>
      </c>
      <c r="L17" s="13">
        <f t="shared" si="1"/>
        <v>2.129</v>
      </c>
      <c r="N17" s="15"/>
      <c r="O17" s="15"/>
      <c r="P17" s="15"/>
      <c r="Q17" s="15"/>
    </row>
    <row r="18" spans="2:17" x14ac:dyDescent="0.25">
      <c r="B18" s="2" t="s">
        <v>14</v>
      </c>
      <c r="C18" s="3">
        <f>1133.264+1148.085</f>
        <v>2281.3490000000002</v>
      </c>
      <c r="D18" s="4">
        <v>0</v>
      </c>
      <c r="E18" s="3">
        <f>126.18</f>
        <v>126.18</v>
      </c>
      <c r="F18" s="8">
        <v>60.703000000000003</v>
      </c>
      <c r="G18" s="7">
        <f t="shared" si="0"/>
        <v>2468.232</v>
      </c>
      <c r="H18" s="8">
        <v>3.4649999999999999</v>
      </c>
      <c r="I18" s="1">
        <v>0</v>
      </c>
      <c r="J18" s="8">
        <v>0.192</v>
      </c>
      <c r="K18" s="8">
        <v>9.1999999999999998E-2</v>
      </c>
      <c r="L18" s="13">
        <f t="shared" si="1"/>
        <v>3.7490000000000001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108.218+1428.771</f>
        <v>1536.989</v>
      </c>
      <c r="F19" s="1">
        <v>0</v>
      </c>
      <c r="G19" s="7">
        <f t="shared" si="0"/>
        <v>1536.989</v>
      </c>
      <c r="H19" s="1">
        <v>0</v>
      </c>
      <c r="I19" s="1">
        <v>0</v>
      </c>
      <c r="J19" s="8">
        <v>3.0779999999999998</v>
      </c>
      <c r="K19" s="1">
        <v>0</v>
      </c>
      <c r="L19" s="13">
        <f t="shared" si="1"/>
        <v>3.0779999999999998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186.767</v>
      </c>
      <c r="F20" s="1">
        <v>0</v>
      </c>
      <c r="G20" s="7">
        <f t="shared" si="0"/>
        <v>186.767</v>
      </c>
      <c r="H20" s="1">
        <v>0</v>
      </c>
      <c r="I20" s="1">
        <v>0</v>
      </c>
      <c r="J20" s="8">
        <v>0.28399999999999997</v>
      </c>
      <c r="K20" s="1">
        <v>0</v>
      </c>
      <c r="L20" s="13">
        <f t="shared" si="1"/>
        <v>0.28399999999999997</v>
      </c>
      <c r="N20" s="15"/>
      <c r="O20" s="15"/>
      <c r="P20" s="15"/>
      <c r="Q20" s="15"/>
    </row>
    <row r="21" spans="2:17" ht="15" customHeight="1" x14ac:dyDescent="0.25">
      <c r="B21" s="2" t="s">
        <v>23</v>
      </c>
      <c r="C21" s="1">
        <v>0</v>
      </c>
      <c r="D21" s="1">
        <v>0</v>
      </c>
      <c r="E21" s="3">
        <f>195.895+38.096</f>
        <v>233.99100000000001</v>
      </c>
      <c r="F21" s="1">
        <v>0</v>
      </c>
      <c r="G21" s="7">
        <f t="shared" si="0"/>
        <v>233.99100000000001</v>
      </c>
      <c r="H21" s="1">
        <v>0</v>
      </c>
      <c r="I21" s="1">
        <v>0</v>
      </c>
      <c r="J21" s="8">
        <v>0.35499999999999998</v>
      </c>
      <c r="K21" s="1">
        <v>0</v>
      </c>
      <c r="L21" s="13">
        <f t="shared" si="1"/>
        <v>0.35499999999999998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50.683999999999997</v>
      </c>
      <c r="F22" s="3">
        <v>46.898000000000003</v>
      </c>
      <c r="G22" s="7">
        <f t="shared" si="0"/>
        <v>97.581999999999994</v>
      </c>
      <c r="H22" s="1">
        <v>0</v>
      </c>
      <c r="I22" s="1">
        <v>0</v>
      </c>
      <c r="J22" s="8">
        <v>7.4999999999999997E-2</v>
      </c>
      <c r="K22" s="8">
        <v>6.9000000000000006E-2</v>
      </c>
      <c r="L22" s="13">
        <f t="shared" si="1"/>
        <v>0.14400000000000002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8.2579999999999991</v>
      </c>
      <c r="F23" s="1">
        <v>0</v>
      </c>
      <c r="G23" s="7">
        <f t="shared" si="0"/>
        <v>8.2579999999999991</v>
      </c>
      <c r="H23" s="1">
        <v>0</v>
      </c>
      <c r="I23" s="1">
        <v>0</v>
      </c>
      <c r="J23" s="8">
        <v>1.2999999999999999E-2</v>
      </c>
      <c r="K23" s="1">
        <v>0</v>
      </c>
      <c r="L23" s="13">
        <f t="shared" si="1"/>
        <v>1.2999999999999999E-2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47.646999999999998</v>
      </c>
      <c r="F24" s="3">
        <v>5.8419999999999996</v>
      </c>
      <c r="G24" s="7">
        <f t="shared" si="0"/>
        <v>53.488999999999997</v>
      </c>
      <c r="H24" s="1">
        <v>0</v>
      </c>
      <c r="I24" s="1">
        <v>0</v>
      </c>
      <c r="J24" s="8">
        <v>8.1000000000000003E-2</v>
      </c>
      <c r="K24" s="8">
        <v>8.9999999999999993E-3</v>
      </c>
      <c r="L24" s="13">
        <f t="shared" si="1"/>
        <v>0.09</v>
      </c>
      <c r="N24" s="15"/>
      <c r="O24" s="15"/>
      <c r="P24" s="15"/>
      <c r="Q24" s="15"/>
    </row>
    <row r="25" spans="2:17" x14ac:dyDescent="0.25">
      <c r="B25" s="2" t="s">
        <v>33</v>
      </c>
      <c r="C25" s="8">
        <v>201.351</v>
      </c>
      <c r="D25" s="1">
        <v>0</v>
      </c>
      <c r="E25" s="1">
        <v>0</v>
      </c>
      <c r="F25" s="1">
        <v>0</v>
      </c>
      <c r="G25" s="7">
        <f t="shared" si="0"/>
        <v>201.351</v>
      </c>
      <c r="H25" s="8">
        <v>0.30599999999999999</v>
      </c>
      <c r="I25" s="1">
        <v>0</v>
      </c>
      <c r="J25" s="1">
        <v>0</v>
      </c>
      <c r="K25" s="1">
        <v>0</v>
      </c>
      <c r="L25" s="13">
        <f t="shared" si="1"/>
        <v>0.30599999999999999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387.15499999999997</v>
      </c>
      <c r="F26" s="8">
        <v>290.22699999999998</v>
      </c>
      <c r="G26" s="7">
        <f t="shared" si="0"/>
        <v>677.38199999999995</v>
      </c>
      <c r="H26" s="1">
        <v>0</v>
      </c>
      <c r="I26" s="1">
        <v>0</v>
      </c>
      <c r="J26" s="8">
        <v>0.67600000000000005</v>
      </c>
      <c r="K26" s="8">
        <v>0.53400000000000003</v>
      </c>
      <c r="L26" s="13">
        <f t="shared" si="1"/>
        <v>1.21</v>
      </c>
      <c r="N26" s="15"/>
      <c r="O26" s="15"/>
      <c r="P26" s="15"/>
      <c r="Q26" s="15"/>
    </row>
    <row r="27" spans="2:17" x14ac:dyDescent="0.25">
      <c r="B27" s="2" t="s">
        <v>25</v>
      </c>
      <c r="C27" s="3">
        <v>1336.7429999999999</v>
      </c>
      <c r="D27" s="1">
        <v>0</v>
      </c>
      <c r="E27" s="3">
        <v>962.10799999999995</v>
      </c>
      <c r="F27" s="1">
        <v>0</v>
      </c>
      <c r="G27" s="7">
        <f t="shared" si="0"/>
        <v>2298.8509999999997</v>
      </c>
      <c r="H27" s="8">
        <v>2.444</v>
      </c>
      <c r="I27" s="1">
        <v>0</v>
      </c>
      <c r="J27" s="8">
        <v>1.6419999999999999</v>
      </c>
      <c r="K27" s="1">
        <v>0</v>
      </c>
      <c r="L27" s="13">
        <f t="shared" si="1"/>
        <v>4.0860000000000003</v>
      </c>
      <c r="N27" s="15"/>
      <c r="O27" s="15"/>
      <c r="P27" s="15"/>
      <c r="Q27" s="15"/>
    </row>
    <row r="28" spans="2:17" x14ac:dyDescent="0.25">
      <c r="B28" s="11" t="s">
        <v>36</v>
      </c>
      <c r="C28" s="12">
        <f>1406.82+63.448</f>
        <v>1470.268</v>
      </c>
      <c r="D28" s="1">
        <v>0</v>
      </c>
      <c r="E28" s="1">
        <v>0</v>
      </c>
      <c r="F28" s="1">
        <v>0</v>
      </c>
      <c r="G28" s="7">
        <f t="shared" si="0"/>
        <v>1470.268</v>
      </c>
      <c r="H28" s="8">
        <v>2.2330000000000001</v>
      </c>
      <c r="I28" s="1">
        <v>0</v>
      </c>
      <c r="J28" s="1">
        <v>0</v>
      </c>
      <c r="K28" s="1">
        <v>0</v>
      </c>
      <c r="L28" s="13">
        <f t="shared" si="1"/>
        <v>2.2330000000000001</v>
      </c>
      <c r="N28" s="15"/>
      <c r="O28" s="15"/>
      <c r="P28" s="15"/>
      <c r="Q28" s="15"/>
    </row>
    <row r="29" spans="2:17" x14ac:dyDescent="0.25">
      <c r="B29" s="11" t="s">
        <v>37</v>
      </c>
      <c r="C29" s="12">
        <f>308.521+9.317</f>
        <v>317.83800000000002</v>
      </c>
      <c r="D29" s="1">
        <v>0</v>
      </c>
      <c r="E29" s="1">
        <v>0</v>
      </c>
      <c r="F29" s="1">
        <v>0</v>
      </c>
      <c r="G29" s="7">
        <f t="shared" si="0"/>
        <v>317.83800000000002</v>
      </c>
      <c r="H29" s="8">
        <v>0.48299999999999998</v>
      </c>
      <c r="I29" s="1">
        <v>0</v>
      </c>
      <c r="J29" s="1">
        <v>0</v>
      </c>
      <c r="K29" s="1">
        <v>0</v>
      </c>
      <c r="L29" s="13">
        <f t="shared" si="1"/>
        <v>0.48299999999999998</v>
      </c>
      <c r="N29" s="15"/>
      <c r="O29" s="15"/>
      <c r="P29" s="15"/>
      <c r="Q29" s="15"/>
    </row>
    <row r="30" spans="2:17" x14ac:dyDescent="0.25">
      <c r="B30" s="11" t="s">
        <v>34</v>
      </c>
      <c r="C30" s="1">
        <v>0</v>
      </c>
      <c r="D30" s="1">
        <v>0</v>
      </c>
      <c r="E30" s="3">
        <v>51.597000000000001</v>
      </c>
      <c r="F30" s="1">
        <v>0</v>
      </c>
      <c r="G30" s="7">
        <f t="shared" si="0"/>
        <v>51.597000000000001</v>
      </c>
      <c r="H30" s="1">
        <v>0</v>
      </c>
      <c r="I30" s="1">
        <v>0</v>
      </c>
      <c r="J30" s="8">
        <v>0.111</v>
      </c>
      <c r="K30" s="1">
        <v>0</v>
      </c>
      <c r="L30" s="13">
        <f t="shared" si="1"/>
        <v>0.111</v>
      </c>
      <c r="N30" s="15"/>
      <c r="O30" s="15"/>
      <c r="P30" s="15"/>
      <c r="Q30" s="15"/>
    </row>
    <row r="31" spans="2:17" x14ac:dyDescent="0.25">
      <c r="B31" s="11" t="s">
        <v>26</v>
      </c>
      <c r="C31" s="1">
        <v>0</v>
      </c>
      <c r="D31" s="1">
        <v>0</v>
      </c>
      <c r="E31" s="3">
        <v>219.56299999999999</v>
      </c>
      <c r="F31" s="1">
        <v>0</v>
      </c>
      <c r="G31" s="7">
        <f t="shared" si="0"/>
        <v>219.56299999999999</v>
      </c>
      <c r="H31" s="1">
        <v>0</v>
      </c>
      <c r="I31" s="1">
        <v>0</v>
      </c>
      <c r="J31" s="8">
        <v>0.35099999999999998</v>
      </c>
      <c r="K31" s="1">
        <v>0</v>
      </c>
      <c r="L31" s="13">
        <f t="shared" si="1"/>
        <v>0.35099999999999998</v>
      </c>
      <c r="N31" s="15"/>
      <c r="O31" s="15"/>
      <c r="P31" s="15"/>
      <c r="Q31" s="15"/>
    </row>
    <row r="32" spans="2:17" x14ac:dyDescent="0.25">
      <c r="B32" s="11" t="s">
        <v>28</v>
      </c>
      <c r="C32" s="1">
        <v>0</v>
      </c>
      <c r="D32" s="3">
        <v>548.24699999999996</v>
      </c>
      <c r="E32" s="4">
        <v>0</v>
      </c>
      <c r="F32" s="1">
        <v>0</v>
      </c>
      <c r="G32" s="7">
        <f t="shared" si="0"/>
        <v>548.24699999999996</v>
      </c>
      <c r="H32" s="1">
        <v>0</v>
      </c>
      <c r="I32" s="8">
        <v>0.83299999999999996</v>
      </c>
      <c r="J32" s="1">
        <v>0</v>
      </c>
      <c r="K32" s="1">
        <v>0</v>
      </c>
      <c r="L32" s="13">
        <f t="shared" si="1"/>
        <v>0.83299999999999996</v>
      </c>
      <c r="N32" s="15"/>
      <c r="O32" s="15"/>
      <c r="P32" s="15"/>
      <c r="Q32" s="15"/>
    </row>
    <row r="33" spans="2:17" x14ac:dyDescent="0.25">
      <c r="B33" s="11" t="s">
        <v>29</v>
      </c>
      <c r="C33" s="3">
        <v>778.55200000000002</v>
      </c>
      <c r="D33" s="1">
        <v>0</v>
      </c>
      <c r="E33" s="1">
        <v>0</v>
      </c>
      <c r="F33" s="1">
        <v>0</v>
      </c>
      <c r="G33" s="7">
        <f t="shared" si="0"/>
        <v>778.55200000000002</v>
      </c>
      <c r="H33" s="8">
        <v>1.319</v>
      </c>
      <c r="I33" s="1">
        <v>0</v>
      </c>
      <c r="J33" s="1">
        <v>0</v>
      </c>
      <c r="K33" s="1">
        <v>0</v>
      </c>
      <c r="L33" s="13">
        <f t="shared" si="1"/>
        <v>1.319</v>
      </c>
      <c r="N33" s="15"/>
      <c r="O33" s="15"/>
      <c r="P33" s="15"/>
      <c r="Q33" s="15"/>
    </row>
    <row r="34" spans="2:17" x14ac:dyDescent="0.25">
      <c r="B34" s="2" t="s">
        <v>30</v>
      </c>
      <c r="C34" s="3">
        <v>360.38499999999999</v>
      </c>
      <c r="D34" s="1">
        <v>0</v>
      </c>
      <c r="E34" s="3">
        <f>238.622+158.966</f>
        <v>397.58800000000002</v>
      </c>
      <c r="F34" s="3">
        <f>163.543+43.911</f>
        <v>207.45400000000001</v>
      </c>
      <c r="G34" s="7">
        <f t="shared" si="0"/>
        <v>965.42699999999991</v>
      </c>
      <c r="H34" s="8">
        <v>0.57599999999999996</v>
      </c>
      <c r="I34" s="1">
        <v>0</v>
      </c>
      <c r="J34" s="8">
        <v>0.68899999999999995</v>
      </c>
      <c r="K34" s="8">
        <v>0.34899999999999998</v>
      </c>
      <c r="L34" s="13">
        <f t="shared" si="1"/>
        <v>1.6139999999999999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23289</v>
      </c>
      <c r="D35" s="10">
        <f>SUM(D7:D34)</f>
        <v>548.24699999999996</v>
      </c>
      <c r="E35" s="10">
        <f>SUM(E7:E34)</f>
        <v>9709.4909999999982</v>
      </c>
      <c r="F35" s="10">
        <f>SUM(F7:F34)</f>
        <v>758.65100000000007</v>
      </c>
      <c r="G35" s="10">
        <f t="shared" si="0"/>
        <v>34305.388999999996</v>
      </c>
      <c r="H35" s="10">
        <f>SUM(H7:H34)</f>
        <v>36.496000000000002</v>
      </c>
      <c r="I35" s="10">
        <f>SUM(I7:I34)</f>
        <v>0.83299999999999996</v>
      </c>
      <c r="J35" s="10">
        <f>SUM(J7:J34)</f>
        <v>17.041999999999998</v>
      </c>
      <c r="K35" s="10">
        <f>SUM(K7:K34)</f>
        <v>1.2810000000000001</v>
      </c>
      <c r="L35" s="14">
        <f t="shared" si="1"/>
        <v>55.651999999999994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36:L37"/>
    <mergeCell ref="B2:L3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Q41"/>
  <sheetViews>
    <sheetView zoomScaleNormal="100" zoomScaleSheetLayoutView="85" workbookViewId="0">
      <selection activeCell="B28" sqref="B28"/>
    </sheetView>
  </sheetViews>
  <sheetFormatPr defaultRowHeight="15" x14ac:dyDescent="0.25"/>
  <cols>
    <col min="2" max="2" width="65.285156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65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5" t="s">
        <v>1</v>
      </c>
      <c r="D5" s="26"/>
      <c r="E5" s="26"/>
      <c r="F5" s="26"/>
      <c r="G5" s="27"/>
      <c r="H5" s="25" t="s">
        <v>15</v>
      </c>
      <c r="I5" s="26"/>
      <c r="J5" s="26"/>
      <c r="K5" s="26"/>
      <c r="L5" s="28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3046.027</v>
      </c>
      <c r="D7" s="1">
        <v>0</v>
      </c>
      <c r="E7" s="1">
        <v>0</v>
      </c>
      <c r="F7" s="1">
        <v>0</v>
      </c>
      <c r="G7" s="7">
        <f>C7+D7+E7+F7</f>
        <v>3046.027</v>
      </c>
      <c r="H7" s="8">
        <v>4.8230000000000004</v>
      </c>
      <c r="I7" s="1">
        <v>0</v>
      </c>
      <c r="J7" s="1">
        <v>0</v>
      </c>
      <c r="K7" s="1">
        <v>0</v>
      </c>
      <c r="L7" s="13">
        <f>H7+I7+J7+K7</f>
        <v>4.8230000000000004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1257.8689999999999</v>
      </c>
      <c r="F8" s="1">
        <v>0</v>
      </c>
      <c r="G8" s="7">
        <f t="shared" ref="G8:G38" si="0">C8+D8+E8+F8</f>
        <v>1257.8689999999999</v>
      </c>
      <c r="H8" s="1">
        <v>0</v>
      </c>
      <c r="I8" s="1">
        <v>0</v>
      </c>
      <c r="J8" s="8">
        <v>2.1840000000000002</v>
      </c>
      <c r="K8" s="1">
        <v>0</v>
      </c>
      <c r="L8" s="13">
        <f t="shared" ref="L8:L37" si="1">H8+I8+J8+K8</f>
        <v>2.1840000000000002</v>
      </c>
      <c r="N8" s="15"/>
      <c r="O8" s="15"/>
      <c r="P8" s="15"/>
      <c r="Q8" s="15"/>
    </row>
    <row r="9" spans="2:17" x14ac:dyDescent="0.25">
      <c r="B9" s="2" t="s">
        <v>7</v>
      </c>
      <c r="C9" s="3">
        <v>2042.1399999999999</v>
      </c>
      <c r="D9" s="1">
        <v>0</v>
      </c>
      <c r="E9" s="3">
        <v>275.34199999999998</v>
      </c>
      <c r="F9" s="8">
        <v>49.752000000000002</v>
      </c>
      <c r="G9" s="7">
        <f t="shared" si="0"/>
        <v>2367.2339999999999</v>
      </c>
      <c r="H9" s="8">
        <v>3.387</v>
      </c>
      <c r="I9" s="1">
        <v>0</v>
      </c>
      <c r="J9" s="8">
        <v>0.47699999999999998</v>
      </c>
      <c r="K9" s="8">
        <v>0.10199999999999999</v>
      </c>
      <c r="L9" s="13">
        <f t="shared" si="1"/>
        <v>3.9659999999999997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120.622</v>
      </c>
      <c r="F10" s="1">
        <v>0</v>
      </c>
      <c r="G10" s="7">
        <f t="shared" si="0"/>
        <v>120.622</v>
      </c>
      <c r="H10" s="1">
        <v>0</v>
      </c>
      <c r="I10" s="1">
        <v>0</v>
      </c>
      <c r="J10" s="8">
        <v>0.19900000000000001</v>
      </c>
      <c r="K10" s="1">
        <v>0</v>
      </c>
      <c r="L10" s="13">
        <f t="shared" si="1"/>
        <v>0.19900000000000001</v>
      </c>
      <c r="N10" s="15"/>
      <c r="O10" s="15"/>
      <c r="P10" s="15"/>
      <c r="Q10" s="15"/>
    </row>
    <row r="11" spans="2:17" x14ac:dyDescent="0.25">
      <c r="B11" s="2" t="s">
        <v>8</v>
      </c>
      <c r="C11" s="3">
        <v>9647.732</v>
      </c>
      <c r="D11" s="1">
        <v>0</v>
      </c>
      <c r="E11" s="8">
        <v>238.506</v>
      </c>
      <c r="F11" s="8">
        <v>0.13600000000000001</v>
      </c>
      <c r="G11" s="7">
        <f t="shared" si="0"/>
        <v>9886.3739999999998</v>
      </c>
      <c r="H11" s="8">
        <v>15.135999999999999</v>
      </c>
      <c r="I11" s="1">
        <v>0</v>
      </c>
      <c r="J11" s="8">
        <v>0.46100000000000002</v>
      </c>
      <c r="K11" s="8">
        <v>1E-3</v>
      </c>
      <c r="L11" s="13">
        <f t="shared" si="1"/>
        <v>15.597999999999999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39.542000000000002</v>
      </c>
      <c r="F12" s="1">
        <v>0</v>
      </c>
      <c r="G12" s="7">
        <f t="shared" si="0"/>
        <v>39.542000000000002</v>
      </c>
      <c r="H12" s="1">
        <v>0</v>
      </c>
      <c r="I12" s="1">
        <v>0</v>
      </c>
      <c r="J12" s="8">
        <v>4.9000000000000002E-2</v>
      </c>
      <c r="K12" s="1">
        <v>0</v>
      </c>
      <c r="L12" s="13">
        <f t="shared" si="1"/>
        <v>4.9000000000000002E-2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1741.8209999999999</v>
      </c>
      <c r="F13" s="1">
        <v>0</v>
      </c>
      <c r="G13" s="7">
        <f t="shared" si="0"/>
        <v>1741.8209999999999</v>
      </c>
      <c r="H13" s="1">
        <v>0</v>
      </c>
      <c r="I13" s="1">
        <v>0</v>
      </c>
      <c r="J13" s="8">
        <v>2.762</v>
      </c>
      <c r="K13" s="1">
        <v>0</v>
      </c>
      <c r="L13" s="13">
        <f t="shared" si="1"/>
        <v>2.762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1599.9290000000001</v>
      </c>
      <c r="F14" s="1">
        <v>0</v>
      </c>
      <c r="G14" s="7">
        <f t="shared" si="0"/>
        <v>1599.9290000000001</v>
      </c>
      <c r="H14" s="1">
        <v>0</v>
      </c>
      <c r="I14" s="1">
        <v>0</v>
      </c>
      <c r="J14" s="8">
        <v>2.8029999999999999</v>
      </c>
      <c r="K14" s="1">
        <v>0</v>
      </c>
      <c r="L14" s="13">
        <f t="shared" si="1"/>
        <v>2.8029999999999999</v>
      </c>
      <c r="N14" s="15"/>
      <c r="O14" s="15"/>
      <c r="P14" s="15"/>
      <c r="Q14" s="15"/>
    </row>
    <row r="15" spans="2:17" x14ac:dyDescent="0.25">
      <c r="B15" s="2" t="s">
        <v>55</v>
      </c>
      <c r="C15" s="3">
        <v>780.17100000000005</v>
      </c>
      <c r="D15" s="1">
        <v>0</v>
      </c>
      <c r="E15" s="1">
        <v>0</v>
      </c>
      <c r="F15" s="1">
        <v>0</v>
      </c>
      <c r="G15" s="7">
        <f t="shared" si="0"/>
        <v>780.17100000000005</v>
      </c>
      <c r="H15" s="8">
        <v>1.365</v>
      </c>
      <c r="I15" s="1">
        <v>0</v>
      </c>
      <c r="J15" s="1">
        <v>0</v>
      </c>
      <c r="K15" s="1">
        <v>0</v>
      </c>
      <c r="L15" s="13">
        <f t="shared" si="1"/>
        <v>1.365</v>
      </c>
      <c r="N15" s="15"/>
      <c r="O15" s="15"/>
      <c r="P15" s="15"/>
      <c r="Q15" s="15"/>
    </row>
    <row r="16" spans="2:17" x14ac:dyDescent="0.25">
      <c r="B16" s="2" t="s">
        <v>19</v>
      </c>
      <c r="C16" s="3">
        <v>200.71900000000002</v>
      </c>
      <c r="D16" s="1">
        <v>0</v>
      </c>
      <c r="E16" s="3">
        <v>273.36400000000003</v>
      </c>
      <c r="F16" s="3">
        <v>86.388999999999996</v>
      </c>
      <c r="G16" s="7">
        <f t="shared" si="0"/>
        <v>560.47200000000009</v>
      </c>
      <c r="H16" s="8">
        <v>0.32100000000000001</v>
      </c>
      <c r="I16" s="1">
        <v>0</v>
      </c>
      <c r="J16" s="8">
        <v>0.45200000000000001</v>
      </c>
      <c r="K16" s="8">
        <v>0.14799999999999999</v>
      </c>
      <c r="L16" s="13">
        <f t="shared" si="1"/>
        <v>0.92100000000000004</v>
      </c>
      <c r="N16" s="15"/>
      <c r="O16" s="15"/>
      <c r="P16" s="15"/>
      <c r="Q16" s="15"/>
    </row>
    <row r="17" spans="2:17" x14ac:dyDescent="0.25">
      <c r="B17" s="2" t="s">
        <v>18</v>
      </c>
      <c r="C17" s="3">
        <v>909.303</v>
      </c>
      <c r="D17" s="1">
        <v>0</v>
      </c>
      <c r="E17" s="1">
        <v>0</v>
      </c>
      <c r="F17" s="1">
        <v>0</v>
      </c>
      <c r="G17" s="7">
        <f t="shared" si="0"/>
        <v>909.303</v>
      </c>
      <c r="H17" s="8">
        <v>1.528</v>
      </c>
      <c r="I17" s="1">
        <v>0</v>
      </c>
      <c r="J17" s="1">
        <v>0</v>
      </c>
      <c r="K17" s="1">
        <v>0</v>
      </c>
      <c r="L17" s="13">
        <f t="shared" si="1"/>
        <v>1.528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1435.749</v>
      </c>
      <c r="F18" s="1">
        <v>0</v>
      </c>
      <c r="G18" s="7">
        <f t="shared" si="0"/>
        <v>1435.749</v>
      </c>
      <c r="H18" s="1">
        <v>0</v>
      </c>
      <c r="I18" s="1">
        <v>0</v>
      </c>
      <c r="J18" s="8">
        <v>2.5329999999999999</v>
      </c>
      <c r="K18" s="1">
        <v>0</v>
      </c>
      <c r="L18" s="13">
        <f t="shared" si="1"/>
        <v>2.5329999999999999</v>
      </c>
      <c r="N18" s="15"/>
      <c r="O18" s="15"/>
      <c r="P18" s="15"/>
      <c r="Q18" s="15"/>
    </row>
    <row r="19" spans="2:17" x14ac:dyDescent="0.25">
      <c r="B19" s="2" t="s">
        <v>56</v>
      </c>
      <c r="C19" s="3">
        <v>5410.1589999999997</v>
      </c>
      <c r="D19" s="3">
        <v>581.46</v>
      </c>
      <c r="E19" s="3">
        <v>46.392000000000003</v>
      </c>
      <c r="F19" s="1">
        <v>0</v>
      </c>
      <c r="G19" s="7">
        <f t="shared" si="0"/>
        <v>6038.0109999999995</v>
      </c>
      <c r="H19" s="8">
        <v>8.0470000000000006</v>
      </c>
      <c r="I19" s="8">
        <v>0.83499999999999996</v>
      </c>
      <c r="J19" s="8">
        <v>8.2000000000000003E-2</v>
      </c>
      <c r="K19" s="1">
        <v>0</v>
      </c>
      <c r="L19" s="13">
        <f t="shared" si="1"/>
        <v>8.9640000000000022</v>
      </c>
      <c r="N19" s="15"/>
      <c r="O19" s="15"/>
      <c r="P19" s="15"/>
      <c r="Q19" s="15"/>
    </row>
    <row r="20" spans="2:17" x14ac:dyDescent="0.25">
      <c r="B20" s="2" t="s">
        <v>57</v>
      </c>
      <c r="C20" s="1">
        <v>0</v>
      </c>
      <c r="D20" s="1">
        <v>0</v>
      </c>
      <c r="E20" s="3">
        <v>420.79</v>
      </c>
      <c r="F20" s="1">
        <v>0</v>
      </c>
      <c r="G20" s="7">
        <f t="shared" si="0"/>
        <v>420.79</v>
      </c>
      <c r="H20" s="1">
        <v>0</v>
      </c>
      <c r="I20" s="1">
        <v>0</v>
      </c>
      <c r="J20" s="8">
        <v>0.91200000000000003</v>
      </c>
      <c r="K20" s="1">
        <v>0</v>
      </c>
      <c r="L20" s="13">
        <f t="shared" si="1"/>
        <v>0.91200000000000003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176.00700000000001</v>
      </c>
      <c r="F21" s="1">
        <v>0</v>
      </c>
      <c r="G21" s="7">
        <f t="shared" si="0"/>
        <v>176.00700000000001</v>
      </c>
      <c r="H21" s="1">
        <v>0</v>
      </c>
      <c r="I21" s="1">
        <v>0</v>
      </c>
      <c r="J21" s="8">
        <v>0.28399999999999997</v>
      </c>
      <c r="K21" s="1">
        <v>0</v>
      </c>
      <c r="L21" s="13">
        <f t="shared" si="1"/>
        <v>0.28399999999999997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711.346</v>
      </c>
      <c r="F22" s="1">
        <v>0</v>
      </c>
      <c r="G22" s="7">
        <f t="shared" si="0"/>
        <v>711.346</v>
      </c>
      <c r="H22" s="1">
        <v>0</v>
      </c>
      <c r="I22" s="1">
        <v>0</v>
      </c>
      <c r="J22" s="8">
        <v>1.1759999999999999</v>
      </c>
      <c r="K22" s="1">
        <v>0</v>
      </c>
      <c r="L22" s="13">
        <f t="shared" si="1"/>
        <v>1.1759999999999999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350.80700000000002</v>
      </c>
      <c r="F23" s="1">
        <v>0</v>
      </c>
      <c r="G23" s="7">
        <f t="shared" si="0"/>
        <v>350.80700000000002</v>
      </c>
      <c r="H23" s="1">
        <v>0</v>
      </c>
      <c r="I23" s="1">
        <v>0</v>
      </c>
      <c r="J23" s="8">
        <v>0.39</v>
      </c>
      <c r="K23" s="1">
        <v>0</v>
      </c>
      <c r="L23" s="13">
        <f t="shared" si="1"/>
        <v>0.39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119.55699999999999</v>
      </c>
      <c r="F24" s="1">
        <v>0</v>
      </c>
      <c r="G24" s="7">
        <f t="shared" si="0"/>
        <v>119.55699999999999</v>
      </c>
      <c r="H24" s="1">
        <v>0</v>
      </c>
      <c r="I24" s="1">
        <v>0</v>
      </c>
      <c r="J24" s="8">
        <v>0.21099999999999999</v>
      </c>
      <c r="K24" s="1">
        <v>0</v>
      </c>
      <c r="L24" s="13">
        <f t="shared" si="1"/>
        <v>0.21099999999999999</v>
      </c>
      <c r="N24" s="15"/>
      <c r="O24" s="15"/>
      <c r="P24" s="15"/>
      <c r="Q24" s="15"/>
    </row>
    <row r="25" spans="2:17" x14ac:dyDescent="0.25">
      <c r="B25" s="2" t="s">
        <v>58</v>
      </c>
      <c r="C25" s="1">
        <v>0</v>
      </c>
      <c r="D25" s="1">
        <v>0</v>
      </c>
      <c r="E25" s="3">
        <v>35.479999999999997</v>
      </c>
      <c r="F25" s="3">
        <v>29.509</v>
      </c>
      <c r="G25" s="7">
        <f t="shared" si="0"/>
        <v>64.989000000000004</v>
      </c>
      <c r="H25" s="1">
        <v>0</v>
      </c>
      <c r="I25" s="1">
        <v>0</v>
      </c>
      <c r="J25" s="8">
        <v>5.7000000000000002E-2</v>
      </c>
      <c r="K25" s="8">
        <v>4.9000000000000002E-2</v>
      </c>
      <c r="L25" s="13">
        <f t="shared" si="1"/>
        <v>0.10600000000000001</v>
      </c>
      <c r="N25" s="15"/>
      <c r="O25" s="15"/>
      <c r="P25" s="15"/>
      <c r="Q25" s="15"/>
    </row>
    <row r="26" spans="2:17" x14ac:dyDescent="0.25">
      <c r="B26" s="2" t="s">
        <v>59</v>
      </c>
      <c r="C26" s="1">
        <v>0</v>
      </c>
      <c r="D26" s="1">
        <v>0</v>
      </c>
      <c r="E26" s="3">
        <v>4.1390000000000002</v>
      </c>
      <c r="F26" s="1">
        <v>0</v>
      </c>
      <c r="G26" s="7">
        <f t="shared" si="0"/>
        <v>4.1390000000000002</v>
      </c>
      <c r="H26" s="1">
        <v>0</v>
      </c>
      <c r="I26" s="1">
        <v>0</v>
      </c>
      <c r="J26" s="8">
        <v>7.0000000000000001E-3</v>
      </c>
      <c r="K26" s="1">
        <v>0</v>
      </c>
      <c r="L26" s="13">
        <f t="shared" si="1"/>
        <v>7.0000000000000001E-3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26.835999999999999</v>
      </c>
      <c r="F27" s="3">
        <v>3.7309999999999999</v>
      </c>
      <c r="G27" s="7">
        <f t="shared" si="0"/>
        <v>30.567</v>
      </c>
      <c r="H27" s="1">
        <v>0</v>
      </c>
      <c r="I27" s="1">
        <v>0</v>
      </c>
      <c r="J27" s="8">
        <v>4.7E-2</v>
      </c>
      <c r="K27" s="8">
        <v>6.0000000000000001E-3</v>
      </c>
      <c r="L27" s="13">
        <f t="shared" si="1"/>
        <v>5.2999999999999999E-2</v>
      </c>
      <c r="N27" s="15"/>
      <c r="O27" s="15"/>
      <c r="P27" s="15"/>
      <c r="Q27" s="15"/>
    </row>
    <row r="28" spans="2:17" x14ac:dyDescent="0.25">
      <c r="B28" s="2" t="s">
        <v>60</v>
      </c>
      <c r="C28" s="8">
        <v>102.839</v>
      </c>
      <c r="D28" s="1">
        <v>0</v>
      </c>
      <c r="E28" s="4">
        <v>0</v>
      </c>
      <c r="F28" s="4">
        <v>0</v>
      </c>
      <c r="G28" s="7">
        <f t="shared" si="0"/>
        <v>102.839</v>
      </c>
      <c r="H28" s="8">
        <v>0.161</v>
      </c>
      <c r="I28" s="1">
        <v>0</v>
      </c>
      <c r="J28" s="1">
        <v>0</v>
      </c>
      <c r="K28" s="1">
        <v>0</v>
      </c>
      <c r="L28" s="13">
        <f t="shared" si="1"/>
        <v>0.161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435.76100000000002</v>
      </c>
      <c r="F29" s="8">
        <v>277.44600000000003</v>
      </c>
      <c r="G29" s="7">
        <f t="shared" si="0"/>
        <v>713.20700000000011</v>
      </c>
      <c r="H29" s="1">
        <v>0</v>
      </c>
      <c r="I29" s="1">
        <v>0</v>
      </c>
      <c r="J29" s="8">
        <v>0.72</v>
      </c>
      <c r="K29" s="8">
        <v>0.39</v>
      </c>
      <c r="L29" s="13">
        <f t="shared" si="1"/>
        <v>1.1099999999999999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22.443999999999999</v>
      </c>
      <c r="F30" s="1">
        <v>0</v>
      </c>
      <c r="G30" s="7">
        <f t="shared" si="0"/>
        <v>22.443999999999999</v>
      </c>
      <c r="H30" s="1">
        <v>0</v>
      </c>
      <c r="I30" s="1">
        <v>0</v>
      </c>
      <c r="J30" s="8">
        <v>0.05</v>
      </c>
      <c r="K30" s="1">
        <v>0</v>
      </c>
      <c r="L30" s="13">
        <f t="shared" si="1"/>
        <v>0.05</v>
      </c>
      <c r="N30" s="15"/>
      <c r="O30" s="15"/>
      <c r="P30" s="15"/>
      <c r="Q30" s="15"/>
    </row>
    <row r="31" spans="2:17" x14ac:dyDescent="0.25">
      <c r="B31" s="2" t="s">
        <v>61</v>
      </c>
      <c r="C31" s="3">
        <v>2273.6710000000003</v>
      </c>
      <c r="D31" s="1">
        <v>0</v>
      </c>
      <c r="E31" s="3">
        <v>2185.0950000000003</v>
      </c>
      <c r="F31" s="8">
        <v>32.950000000000003</v>
      </c>
      <c r="G31" s="7">
        <f t="shared" si="0"/>
        <v>4491.7160000000003</v>
      </c>
      <c r="H31" s="8">
        <v>3.6</v>
      </c>
      <c r="I31" s="1">
        <v>0</v>
      </c>
      <c r="J31" s="8">
        <v>3.4940000000000002</v>
      </c>
      <c r="K31" s="8">
        <v>5.1999999999999998E-2</v>
      </c>
      <c r="L31" s="13">
        <f t="shared" si="1"/>
        <v>7.1459999999999999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2158.0120000000002</v>
      </c>
      <c r="D32" s="1">
        <v>0</v>
      </c>
      <c r="E32" s="1">
        <v>0</v>
      </c>
      <c r="F32" s="1">
        <v>0</v>
      </c>
      <c r="G32" s="7">
        <f t="shared" si="0"/>
        <v>2158.0120000000002</v>
      </c>
      <c r="H32" s="8">
        <v>3.3279999999999998</v>
      </c>
      <c r="I32" s="1">
        <v>0</v>
      </c>
      <c r="J32" s="1">
        <v>0</v>
      </c>
      <c r="K32" s="1">
        <v>0</v>
      </c>
      <c r="L32" s="13">
        <f t="shared" si="1"/>
        <v>3.3279999999999998</v>
      </c>
      <c r="N32" s="15"/>
      <c r="O32" s="15"/>
      <c r="P32" s="15"/>
      <c r="Q32" s="15"/>
    </row>
    <row r="33" spans="2:17" x14ac:dyDescent="0.25">
      <c r="B33" s="2" t="s">
        <v>26</v>
      </c>
      <c r="C33" s="3">
        <v>1116.9559999999999</v>
      </c>
      <c r="D33" s="1">
        <v>0</v>
      </c>
      <c r="E33" s="3">
        <v>507.67599999999999</v>
      </c>
      <c r="F33" s="1">
        <v>0</v>
      </c>
      <c r="G33" s="7">
        <f t="shared" si="0"/>
        <v>1624.6319999999998</v>
      </c>
      <c r="H33" s="8">
        <v>1.9550000000000001</v>
      </c>
      <c r="I33" s="1">
        <v>0</v>
      </c>
      <c r="J33" s="8">
        <v>0.80200000000000005</v>
      </c>
      <c r="K33" s="1">
        <v>0</v>
      </c>
      <c r="L33" s="13">
        <f t="shared" si="1"/>
        <v>2.7570000000000001</v>
      </c>
      <c r="N33" s="15"/>
      <c r="O33" s="15"/>
      <c r="P33" s="15"/>
      <c r="Q33" s="15"/>
    </row>
    <row r="34" spans="2:17" x14ac:dyDescent="0.25">
      <c r="B34" s="2" t="s">
        <v>62</v>
      </c>
      <c r="C34" s="1">
        <v>0</v>
      </c>
      <c r="D34" s="8">
        <v>375.40300000000002</v>
      </c>
      <c r="E34" s="4">
        <v>0</v>
      </c>
      <c r="F34" s="4">
        <v>0</v>
      </c>
      <c r="G34" s="7">
        <f t="shared" si="0"/>
        <v>375.40300000000002</v>
      </c>
      <c r="H34" s="1">
        <v>0</v>
      </c>
      <c r="I34" s="8">
        <v>0.71399999999999997</v>
      </c>
      <c r="J34" s="1">
        <v>0</v>
      </c>
      <c r="K34" s="1">
        <v>0</v>
      </c>
      <c r="L34" s="13">
        <f t="shared" si="1"/>
        <v>0.71399999999999997</v>
      </c>
      <c r="N34" s="15"/>
      <c r="O34" s="15"/>
      <c r="P34" s="15"/>
      <c r="Q34" s="15"/>
    </row>
    <row r="35" spans="2:17" x14ac:dyDescent="0.25">
      <c r="B35" s="2" t="s">
        <v>63</v>
      </c>
      <c r="C35" s="3">
        <v>1644.008</v>
      </c>
      <c r="D35" s="1">
        <v>0</v>
      </c>
      <c r="E35" s="4">
        <v>0</v>
      </c>
      <c r="F35" s="4">
        <v>0</v>
      </c>
      <c r="G35" s="7">
        <f t="shared" si="0"/>
        <v>1644.008</v>
      </c>
      <c r="H35" s="8">
        <v>2.41</v>
      </c>
      <c r="I35" s="1">
        <v>0</v>
      </c>
      <c r="J35" s="1">
        <v>0</v>
      </c>
      <c r="K35" s="1">
        <v>0</v>
      </c>
      <c r="L35" s="13">
        <f t="shared" si="1"/>
        <v>2.41</v>
      </c>
      <c r="N35" s="15"/>
      <c r="O35" s="15"/>
      <c r="P35" s="15"/>
      <c r="Q35" s="15"/>
    </row>
    <row r="36" spans="2:17" x14ac:dyDescent="0.25">
      <c r="B36" s="2" t="s">
        <v>64</v>
      </c>
      <c r="C36" s="3">
        <v>353.39299999999997</v>
      </c>
      <c r="D36" s="1">
        <v>0</v>
      </c>
      <c r="E36" s="3">
        <v>328.42899999999997</v>
      </c>
      <c r="F36" s="3">
        <v>154.16200000000001</v>
      </c>
      <c r="G36" s="7">
        <f t="shared" si="0"/>
        <v>835.98399999999992</v>
      </c>
      <c r="H36" s="8">
        <v>0.58399999999999996</v>
      </c>
      <c r="I36" s="1">
        <v>0</v>
      </c>
      <c r="J36" s="8">
        <v>0.56599999999999995</v>
      </c>
      <c r="K36" s="8">
        <v>0.27200000000000002</v>
      </c>
      <c r="L36" s="13">
        <f t="shared" si="1"/>
        <v>1.4219999999999999</v>
      </c>
      <c r="N36" s="15"/>
      <c r="O36" s="15"/>
      <c r="P36" s="15"/>
      <c r="Q36" s="15"/>
    </row>
    <row r="37" spans="2:17" x14ac:dyDescent="0.25">
      <c r="B37" s="2" t="s">
        <v>53</v>
      </c>
      <c r="C37" s="4">
        <v>0</v>
      </c>
      <c r="D37" s="1">
        <v>0</v>
      </c>
      <c r="E37" s="3">
        <v>34.89</v>
      </c>
      <c r="F37" s="4">
        <v>0</v>
      </c>
      <c r="G37" s="7">
        <f t="shared" si="0"/>
        <v>34.89</v>
      </c>
      <c r="H37" s="1">
        <v>0</v>
      </c>
      <c r="I37" s="1">
        <v>0</v>
      </c>
      <c r="J37" s="8">
        <v>9.1999999999999998E-2</v>
      </c>
      <c r="K37" s="1">
        <v>0</v>
      </c>
      <c r="L37" s="13">
        <f t="shared" si="1"/>
        <v>9.1999999999999998E-2</v>
      </c>
      <c r="N37" s="15"/>
      <c r="O37" s="15"/>
      <c r="P37" s="15"/>
      <c r="Q37" s="15"/>
    </row>
    <row r="38" spans="2:17" x14ac:dyDescent="0.25">
      <c r="B38" s="2" t="s">
        <v>66</v>
      </c>
      <c r="C38" s="4">
        <v>0</v>
      </c>
      <c r="D38" s="3">
        <v>282.524</v>
      </c>
      <c r="E38" s="1">
        <v>0</v>
      </c>
      <c r="F38" s="4">
        <v>0</v>
      </c>
      <c r="G38" s="7">
        <f t="shared" si="0"/>
        <v>282.524</v>
      </c>
      <c r="H38" s="1">
        <v>0</v>
      </c>
      <c r="I38" s="8">
        <v>0.48699999999999999</v>
      </c>
      <c r="J38" s="1">
        <v>0</v>
      </c>
      <c r="K38" s="1">
        <v>0</v>
      </c>
      <c r="L38" s="13">
        <f>H38+I38+J38+K38</f>
        <v>0.48699999999999999</v>
      </c>
      <c r="N38" s="15"/>
      <c r="O38" s="15"/>
      <c r="P38" s="15"/>
      <c r="Q38" s="15"/>
    </row>
    <row r="39" spans="2:17" ht="15" customHeight="1" thickBot="1" x14ac:dyDescent="0.3">
      <c r="B39" s="9" t="s">
        <v>16</v>
      </c>
      <c r="C39" s="10">
        <f>SUM(C7:C38)</f>
        <v>29685.129999999997</v>
      </c>
      <c r="D39" s="10">
        <f t="shared" ref="D39:K39" si="2">SUM(D7:D38)</f>
        <v>1239.3870000000002</v>
      </c>
      <c r="E39" s="10">
        <f t="shared" si="2"/>
        <v>12388.392999999996</v>
      </c>
      <c r="F39" s="10">
        <f t="shared" si="2"/>
        <v>634.07500000000005</v>
      </c>
      <c r="G39" s="10">
        <f t="shared" si="2"/>
        <v>43946.985000000001</v>
      </c>
      <c r="H39" s="10">
        <f>SUM(H7:H38)</f>
        <v>46.64500000000001</v>
      </c>
      <c r="I39" s="10">
        <f t="shared" si="2"/>
        <v>2.036</v>
      </c>
      <c r="J39" s="10">
        <f t="shared" si="2"/>
        <v>20.810000000000002</v>
      </c>
      <c r="K39" s="10">
        <f t="shared" si="2"/>
        <v>1.02</v>
      </c>
      <c r="L39" s="14">
        <f>H39+I39+J39+K39</f>
        <v>70.51100000000001</v>
      </c>
    </row>
    <row r="40" spans="2:17" x14ac:dyDescent="0.25">
      <c r="B40" s="17" t="s">
        <v>17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7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</row>
  </sheetData>
  <mergeCells count="5">
    <mergeCell ref="B2:L3"/>
    <mergeCell ref="B5:B6"/>
    <mergeCell ref="C5:G5"/>
    <mergeCell ref="H5:L5"/>
    <mergeCell ref="B40:L4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Q42"/>
  <sheetViews>
    <sheetView zoomScaleNormal="100" zoomScaleSheetLayoutView="85" workbookViewId="0">
      <selection activeCell="J28" sqref="J28"/>
    </sheetView>
  </sheetViews>
  <sheetFormatPr defaultRowHeight="15" x14ac:dyDescent="0.25"/>
  <cols>
    <col min="2" max="2" width="65.285156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67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3102.114</v>
      </c>
      <c r="D7" s="1">
        <v>0</v>
      </c>
      <c r="E7" s="1">
        <v>0</v>
      </c>
      <c r="F7" s="1">
        <v>0</v>
      </c>
      <c r="G7" s="7">
        <f>C7+D7+E7+F7</f>
        <v>3102.114</v>
      </c>
      <c r="H7" s="8">
        <v>4.9550000000000001</v>
      </c>
      <c r="I7" s="1">
        <v>0</v>
      </c>
      <c r="J7" s="1">
        <v>0</v>
      </c>
      <c r="K7" s="1">
        <v>0</v>
      </c>
      <c r="L7" s="13">
        <f>H7+I7+J7+K7</f>
        <v>4.9550000000000001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1281.0740000000001</v>
      </c>
      <c r="F8" s="1">
        <v>0</v>
      </c>
      <c r="G8" s="7">
        <f t="shared" ref="G8:G39" si="0">C8+D8+E8+F8</f>
        <v>1281.0740000000001</v>
      </c>
      <c r="H8" s="1">
        <v>0</v>
      </c>
      <c r="I8" s="1">
        <v>0</v>
      </c>
      <c r="J8" s="8">
        <v>2.2770000000000001</v>
      </c>
      <c r="K8" s="1">
        <v>0</v>
      </c>
      <c r="L8" s="13">
        <f t="shared" ref="L8:L37" si="1">H8+I8+J8+K8</f>
        <v>2.2770000000000001</v>
      </c>
      <c r="N8" s="15"/>
      <c r="O8" s="15"/>
      <c r="P8" s="15"/>
      <c r="Q8" s="15"/>
    </row>
    <row r="9" spans="2:17" x14ac:dyDescent="0.25">
      <c r="B9" s="2" t="s">
        <v>7</v>
      </c>
      <c r="C9" s="3">
        <v>2122.2440000000001</v>
      </c>
      <c r="D9" s="1">
        <v>0</v>
      </c>
      <c r="E9" s="3">
        <v>275.79500000000002</v>
      </c>
      <c r="F9" s="8">
        <v>52.023000000000003</v>
      </c>
      <c r="G9" s="7">
        <f t="shared" si="0"/>
        <v>2450.0620000000004</v>
      </c>
      <c r="H9" s="8">
        <v>3.5670000000000002</v>
      </c>
      <c r="I9" s="1">
        <v>0</v>
      </c>
      <c r="J9" s="8">
        <v>0.46500000000000002</v>
      </c>
      <c r="K9" s="8">
        <v>0.112</v>
      </c>
      <c r="L9" s="13">
        <f t="shared" si="1"/>
        <v>4.1440000000000001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113.23699999999999</v>
      </c>
      <c r="F10" s="1">
        <v>0</v>
      </c>
      <c r="G10" s="7">
        <f t="shared" si="0"/>
        <v>113.23699999999999</v>
      </c>
      <c r="H10" s="1">
        <v>0</v>
      </c>
      <c r="I10" s="1">
        <v>0</v>
      </c>
      <c r="J10" s="8">
        <v>0.189</v>
      </c>
      <c r="K10" s="1">
        <v>0</v>
      </c>
      <c r="L10" s="13">
        <f t="shared" si="1"/>
        <v>0.189</v>
      </c>
      <c r="N10" s="15"/>
      <c r="O10" s="15"/>
      <c r="P10" s="15"/>
      <c r="Q10" s="15"/>
    </row>
    <row r="11" spans="2:17" x14ac:dyDescent="0.25">
      <c r="B11" s="2" t="s">
        <v>8</v>
      </c>
      <c r="C11" s="3">
        <v>9170.5460000000003</v>
      </c>
      <c r="D11" s="1">
        <v>0</v>
      </c>
      <c r="E11" s="8">
        <v>233.27799999999999</v>
      </c>
      <c r="F11" s="8">
        <v>0.17100000000000001</v>
      </c>
      <c r="G11" s="7">
        <f t="shared" si="0"/>
        <v>9403.9950000000008</v>
      </c>
      <c r="H11" s="8">
        <v>14.459</v>
      </c>
      <c r="I11" s="1">
        <v>0</v>
      </c>
      <c r="J11" s="8">
        <v>0.47199999999999998</v>
      </c>
      <c r="K11" s="8">
        <v>1E-3</v>
      </c>
      <c r="L11" s="13">
        <f t="shared" si="1"/>
        <v>14.931999999999999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48.112000000000002</v>
      </c>
      <c r="F12" s="1">
        <v>0</v>
      </c>
      <c r="G12" s="7">
        <f t="shared" si="0"/>
        <v>48.112000000000002</v>
      </c>
      <c r="H12" s="1">
        <v>0</v>
      </c>
      <c r="I12" s="1">
        <v>0</v>
      </c>
      <c r="J12" s="8">
        <v>7.0999999999999994E-2</v>
      </c>
      <c r="K12" s="1">
        <v>0</v>
      </c>
      <c r="L12" s="13">
        <f t="shared" si="1"/>
        <v>7.0999999999999994E-2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1607.1510000000001</v>
      </c>
      <c r="F13" s="1">
        <v>0</v>
      </c>
      <c r="G13" s="7">
        <f t="shared" si="0"/>
        <v>1607.1510000000001</v>
      </c>
      <c r="H13" s="1">
        <v>0</v>
      </c>
      <c r="I13" s="1">
        <v>0</v>
      </c>
      <c r="J13" s="8">
        <v>2.609</v>
      </c>
      <c r="K13" s="1">
        <v>0</v>
      </c>
      <c r="L13" s="13">
        <f t="shared" si="1"/>
        <v>2.609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1623.7259999999999</v>
      </c>
      <c r="F14" s="1">
        <v>0</v>
      </c>
      <c r="G14" s="7">
        <f t="shared" si="0"/>
        <v>1623.7259999999999</v>
      </c>
      <c r="H14" s="1">
        <v>0</v>
      </c>
      <c r="I14" s="1">
        <v>0</v>
      </c>
      <c r="J14" s="8">
        <v>2.782</v>
      </c>
      <c r="K14" s="1">
        <v>0</v>
      </c>
      <c r="L14" s="13">
        <f t="shared" si="1"/>
        <v>2.782</v>
      </c>
      <c r="N14" s="15"/>
      <c r="O14" s="15"/>
      <c r="P14" s="15"/>
      <c r="Q14" s="15"/>
    </row>
    <row r="15" spans="2:17" x14ac:dyDescent="0.25">
      <c r="B15" s="2" t="s">
        <v>55</v>
      </c>
      <c r="C15" s="3">
        <v>813.95500000000004</v>
      </c>
      <c r="D15" s="1">
        <v>0</v>
      </c>
      <c r="E15" s="1">
        <v>0</v>
      </c>
      <c r="F15" s="1">
        <v>0</v>
      </c>
      <c r="G15" s="7">
        <f t="shared" si="0"/>
        <v>813.95500000000004</v>
      </c>
      <c r="H15" s="8">
        <v>1.4470000000000001</v>
      </c>
      <c r="I15" s="1">
        <v>0</v>
      </c>
      <c r="J15" s="1">
        <v>0</v>
      </c>
      <c r="K15" s="1">
        <v>0</v>
      </c>
      <c r="L15" s="13">
        <f t="shared" si="1"/>
        <v>1.4470000000000001</v>
      </c>
      <c r="N15" s="15"/>
      <c r="O15" s="15"/>
      <c r="P15" s="15"/>
      <c r="Q15" s="15"/>
    </row>
    <row r="16" spans="2:17" x14ac:dyDescent="0.25">
      <c r="B16" s="2" t="s">
        <v>19</v>
      </c>
      <c r="C16" s="3">
        <v>244.75700000000001</v>
      </c>
      <c r="D16" s="1">
        <v>0</v>
      </c>
      <c r="E16" s="3">
        <v>254.58599999999998</v>
      </c>
      <c r="F16" s="3">
        <v>83.004000000000005</v>
      </c>
      <c r="G16" s="7">
        <f t="shared" si="0"/>
        <v>582.34699999999998</v>
      </c>
      <c r="H16" s="8">
        <v>0.40100000000000002</v>
      </c>
      <c r="I16" s="1">
        <v>0</v>
      </c>
      <c r="J16" s="8">
        <v>0.435</v>
      </c>
      <c r="K16" s="8">
        <v>0.14399999999999999</v>
      </c>
      <c r="L16" s="13">
        <f t="shared" si="1"/>
        <v>0.98000000000000009</v>
      </c>
      <c r="N16" s="15"/>
      <c r="O16" s="15"/>
      <c r="P16" s="15"/>
      <c r="Q16" s="15"/>
    </row>
    <row r="17" spans="2:17" x14ac:dyDescent="0.25">
      <c r="B17" s="2" t="s">
        <v>18</v>
      </c>
      <c r="C17" s="3">
        <v>899.47400000000005</v>
      </c>
      <c r="D17" s="1">
        <v>0</v>
      </c>
      <c r="E17" s="1">
        <v>0</v>
      </c>
      <c r="F17" s="1">
        <v>0</v>
      </c>
      <c r="G17" s="7">
        <f t="shared" si="0"/>
        <v>899.47400000000005</v>
      </c>
      <c r="H17" s="8">
        <v>1.5489999999999999</v>
      </c>
      <c r="I17" s="1">
        <v>0</v>
      </c>
      <c r="J17" s="1">
        <v>0</v>
      </c>
      <c r="K17" s="1">
        <v>0</v>
      </c>
      <c r="L17" s="13">
        <f t="shared" si="1"/>
        <v>1.5489999999999999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1449.694</v>
      </c>
      <c r="F18" s="1">
        <v>0</v>
      </c>
      <c r="G18" s="7">
        <f t="shared" si="0"/>
        <v>1449.694</v>
      </c>
      <c r="H18" s="1">
        <v>0</v>
      </c>
      <c r="I18" s="1">
        <v>0</v>
      </c>
      <c r="J18" s="8">
        <v>2.577</v>
      </c>
      <c r="K18" s="1">
        <v>0</v>
      </c>
      <c r="L18" s="13">
        <f t="shared" si="1"/>
        <v>2.577</v>
      </c>
      <c r="N18" s="15"/>
      <c r="O18" s="15"/>
      <c r="P18" s="15"/>
      <c r="Q18" s="15"/>
    </row>
    <row r="19" spans="2:17" x14ac:dyDescent="0.25">
      <c r="B19" s="2" t="s">
        <v>56</v>
      </c>
      <c r="C19" s="3">
        <v>5403.5870000000004</v>
      </c>
      <c r="D19" s="3">
        <v>673.71799999999996</v>
      </c>
      <c r="E19" s="3">
        <v>22.259</v>
      </c>
      <c r="F19" s="1">
        <v>0</v>
      </c>
      <c r="G19" s="7">
        <f t="shared" si="0"/>
        <v>6099.5640000000003</v>
      </c>
      <c r="H19" s="8">
        <v>8.2219999999999995</v>
      </c>
      <c r="I19" s="8">
        <v>0.999</v>
      </c>
      <c r="J19" s="8">
        <v>3.9E-2</v>
      </c>
      <c r="K19" s="1">
        <v>0</v>
      </c>
      <c r="L19" s="13">
        <f t="shared" si="1"/>
        <v>9.26</v>
      </c>
      <c r="N19" s="15"/>
      <c r="O19" s="15"/>
      <c r="P19" s="15"/>
      <c r="Q19" s="15"/>
    </row>
    <row r="20" spans="2:17" x14ac:dyDescent="0.25">
      <c r="B20" s="2" t="s">
        <v>57</v>
      </c>
      <c r="C20" s="1">
        <v>0</v>
      </c>
      <c r="D20" s="1">
        <v>0</v>
      </c>
      <c r="E20" s="3">
        <v>425.58499999999998</v>
      </c>
      <c r="F20" s="1">
        <v>0</v>
      </c>
      <c r="G20" s="7">
        <f t="shared" si="0"/>
        <v>425.58499999999998</v>
      </c>
      <c r="H20" s="1">
        <v>0</v>
      </c>
      <c r="I20" s="1">
        <v>0</v>
      </c>
      <c r="J20" s="8">
        <v>0.93300000000000005</v>
      </c>
      <c r="K20" s="1">
        <v>0</v>
      </c>
      <c r="L20" s="13">
        <f t="shared" si="1"/>
        <v>0.93300000000000005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162.65600000000001</v>
      </c>
      <c r="F21" s="1">
        <v>0</v>
      </c>
      <c r="G21" s="7">
        <f t="shared" si="0"/>
        <v>162.65600000000001</v>
      </c>
      <c r="H21" s="1">
        <v>0</v>
      </c>
      <c r="I21" s="1">
        <v>0</v>
      </c>
      <c r="J21" s="8">
        <v>0.26700000000000002</v>
      </c>
      <c r="K21" s="1">
        <v>0</v>
      </c>
      <c r="L21" s="13">
        <f t="shared" si="1"/>
        <v>0.26700000000000002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693.18700000000001</v>
      </c>
      <c r="F22" s="1">
        <v>0</v>
      </c>
      <c r="G22" s="7">
        <f t="shared" si="0"/>
        <v>693.18700000000001</v>
      </c>
      <c r="H22" s="1">
        <v>0</v>
      </c>
      <c r="I22" s="1">
        <v>0</v>
      </c>
      <c r="J22" s="8">
        <v>1.165</v>
      </c>
      <c r="K22" s="1">
        <v>0</v>
      </c>
      <c r="L22" s="13">
        <f t="shared" si="1"/>
        <v>1.165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421.70400000000001</v>
      </c>
      <c r="F23" s="1">
        <v>0</v>
      </c>
      <c r="G23" s="7">
        <f t="shared" si="0"/>
        <v>421.70400000000001</v>
      </c>
      <c r="H23" s="1">
        <v>0</v>
      </c>
      <c r="I23" s="1">
        <v>0</v>
      </c>
      <c r="J23" s="8">
        <v>0.73199999999999998</v>
      </c>
      <c r="K23" s="1">
        <v>0</v>
      </c>
      <c r="L23" s="13">
        <f t="shared" si="1"/>
        <v>0.73199999999999998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149.24099999999999</v>
      </c>
      <c r="F24" s="1">
        <v>0</v>
      </c>
      <c r="G24" s="7">
        <f t="shared" si="0"/>
        <v>149.24099999999999</v>
      </c>
      <c r="H24" s="1">
        <v>0</v>
      </c>
      <c r="I24" s="1">
        <v>0</v>
      </c>
      <c r="J24" s="8">
        <v>0.25900000000000001</v>
      </c>
      <c r="K24" s="1">
        <v>0</v>
      </c>
      <c r="L24" s="13">
        <f t="shared" si="1"/>
        <v>0.25900000000000001</v>
      </c>
      <c r="N24" s="15"/>
      <c r="O24" s="15"/>
      <c r="P24" s="15"/>
      <c r="Q24" s="15"/>
    </row>
    <row r="25" spans="2:17" x14ac:dyDescent="0.25">
      <c r="B25" s="2" t="s">
        <v>58</v>
      </c>
      <c r="C25" s="1">
        <v>0</v>
      </c>
      <c r="D25" s="1">
        <v>0</v>
      </c>
      <c r="E25" s="3">
        <v>41.463000000000001</v>
      </c>
      <c r="F25" s="3">
        <v>35.953000000000003</v>
      </c>
      <c r="G25" s="7">
        <f t="shared" si="0"/>
        <v>77.415999999999997</v>
      </c>
      <c r="H25" s="1">
        <v>0</v>
      </c>
      <c r="I25" s="1">
        <v>0</v>
      </c>
      <c r="J25" s="8">
        <v>6.9000000000000006E-2</v>
      </c>
      <c r="K25" s="8">
        <v>6.0999999999999999E-2</v>
      </c>
      <c r="L25" s="13">
        <f t="shared" si="1"/>
        <v>0.13</v>
      </c>
      <c r="N25" s="15"/>
      <c r="O25" s="15"/>
      <c r="P25" s="15"/>
      <c r="Q25" s="15"/>
    </row>
    <row r="26" spans="2:17" x14ac:dyDescent="0.25">
      <c r="B26" s="2" t="s">
        <v>59</v>
      </c>
      <c r="C26" s="1">
        <v>0</v>
      </c>
      <c r="D26" s="1">
        <v>0</v>
      </c>
      <c r="E26" s="3">
        <v>5.7160000000000002</v>
      </c>
      <c r="F26" s="1">
        <v>0</v>
      </c>
      <c r="G26" s="7">
        <f t="shared" si="0"/>
        <v>5.7160000000000002</v>
      </c>
      <c r="H26" s="1">
        <v>0</v>
      </c>
      <c r="I26" s="1">
        <v>0</v>
      </c>
      <c r="J26" s="8">
        <v>0.01</v>
      </c>
      <c r="K26" s="1">
        <v>0</v>
      </c>
      <c r="L26" s="13">
        <f t="shared" si="1"/>
        <v>0.01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28.423999999999999</v>
      </c>
      <c r="F27" s="3">
        <v>4.6280000000000001</v>
      </c>
      <c r="G27" s="7">
        <f t="shared" si="0"/>
        <v>33.052</v>
      </c>
      <c r="H27" s="1">
        <v>0</v>
      </c>
      <c r="I27" s="1">
        <v>0</v>
      </c>
      <c r="J27" s="8">
        <v>5.0999999999999997E-2</v>
      </c>
      <c r="K27" s="8">
        <v>8.0000000000000002E-3</v>
      </c>
      <c r="L27" s="13">
        <f t="shared" si="1"/>
        <v>5.8999999999999997E-2</v>
      </c>
      <c r="N27" s="15"/>
      <c r="O27" s="15"/>
      <c r="P27" s="15"/>
      <c r="Q27" s="15"/>
    </row>
    <row r="28" spans="2:17" x14ac:dyDescent="0.25">
      <c r="B28" s="2" t="s">
        <v>60</v>
      </c>
      <c r="C28" s="8">
        <v>108.66500000000001</v>
      </c>
      <c r="D28" s="1">
        <v>0</v>
      </c>
      <c r="E28" s="4">
        <v>0</v>
      </c>
      <c r="F28" s="4">
        <v>0</v>
      </c>
      <c r="G28" s="7">
        <f t="shared" si="0"/>
        <v>108.66500000000001</v>
      </c>
      <c r="H28" s="8">
        <v>0.17100000000000001</v>
      </c>
      <c r="I28" s="1">
        <v>0</v>
      </c>
      <c r="J28" s="1">
        <v>0</v>
      </c>
      <c r="K28" s="1">
        <v>0</v>
      </c>
      <c r="L28" s="13">
        <f t="shared" si="1"/>
        <v>0.17100000000000001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420.50700000000001</v>
      </c>
      <c r="F29" s="8">
        <v>270.01100000000002</v>
      </c>
      <c r="G29" s="7">
        <f t="shared" si="0"/>
        <v>690.51800000000003</v>
      </c>
      <c r="H29" s="1">
        <v>0</v>
      </c>
      <c r="I29" s="1">
        <v>0</v>
      </c>
      <c r="J29" s="8">
        <v>0.70099999999999996</v>
      </c>
      <c r="K29" s="8">
        <v>0.39900000000000002</v>
      </c>
      <c r="L29" s="13">
        <f t="shared" si="1"/>
        <v>1.1000000000000001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27.661999999999999</v>
      </c>
      <c r="F30" s="1">
        <v>0</v>
      </c>
      <c r="G30" s="7">
        <f t="shared" si="0"/>
        <v>27.661999999999999</v>
      </c>
      <c r="H30" s="1">
        <v>0</v>
      </c>
      <c r="I30" s="1">
        <v>0</v>
      </c>
      <c r="J30" s="8">
        <v>6.2E-2</v>
      </c>
      <c r="K30" s="1">
        <v>0</v>
      </c>
      <c r="L30" s="13">
        <f t="shared" si="1"/>
        <v>6.2E-2</v>
      </c>
      <c r="N30" s="15"/>
      <c r="O30" s="15"/>
      <c r="P30" s="15"/>
      <c r="Q30" s="15"/>
    </row>
    <row r="31" spans="2:17" x14ac:dyDescent="0.25">
      <c r="B31" s="2" t="s">
        <v>61</v>
      </c>
      <c r="C31" s="3">
        <v>3011.8360000000002</v>
      </c>
      <c r="D31" s="1">
        <v>0</v>
      </c>
      <c r="E31" s="3">
        <v>2081.3330000000001</v>
      </c>
      <c r="F31" s="8">
        <v>24.591999999999999</v>
      </c>
      <c r="G31" s="7">
        <f t="shared" si="0"/>
        <v>5117.7609999999995</v>
      </c>
      <c r="H31" s="8">
        <v>4.7690000000000001</v>
      </c>
      <c r="I31" s="1">
        <v>0</v>
      </c>
      <c r="J31" s="8">
        <v>3.3290000000000002</v>
      </c>
      <c r="K31" s="8">
        <v>4.1000000000000002E-2</v>
      </c>
      <c r="L31" s="13">
        <f t="shared" si="1"/>
        <v>8.1390000000000011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2110.9259999999999</v>
      </c>
      <c r="D32" s="1">
        <v>0</v>
      </c>
      <c r="E32" s="1">
        <v>0</v>
      </c>
      <c r="F32" s="1">
        <v>0</v>
      </c>
      <c r="G32" s="7">
        <f t="shared" si="0"/>
        <v>2110.9259999999999</v>
      </c>
      <c r="H32" s="8">
        <v>3.46</v>
      </c>
      <c r="I32" s="1">
        <v>0</v>
      </c>
      <c r="J32" s="1">
        <v>0</v>
      </c>
      <c r="K32" s="1">
        <v>0</v>
      </c>
      <c r="L32" s="13">
        <f t="shared" si="1"/>
        <v>3.46</v>
      </c>
      <c r="N32" s="15"/>
      <c r="O32" s="15"/>
      <c r="P32" s="15"/>
      <c r="Q32" s="15"/>
    </row>
    <row r="33" spans="2:17" x14ac:dyDescent="0.25">
      <c r="B33" s="2" t="s">
        <v>26</v>
      </c>
      <c r="C33" s="3">
        <v>1208.9680000000001</v>
      </c>
      <c r="D33" s="1">
        <v>0</v>
      </c>
      <c r="E33" s="3">
        <v>513.13099999999997</v>
      </c>
      <c r="F33" s="1">
        <v>0</v>
      </c>
      <c r="G33" s="7">
        <f t="shared" si="0"/>
        <v>1722.0990000000002</v>
      </c>
      <c r="H33" s="8">
        <v>2.0819999999999999</v>
      </c>
      <c r="I33" s="1">
        <v>0</v>
      </c>
      <c r="J33" s="8">
        <v>0.81399999999999995</v>
      </c>
      <c r="K33" s="1">
        <v>0</v>
      </c>
      <c r="L33" s="13">
        <f t="shared" si="1"/>
        <v>2.8959999999999999</v>
      </c>
      <c r="N33" s="15"/>
      <c r="O33" s="15"/>
      <c r="P33" s="15"/>
      <c r="Q33" s="15"/>
    </row>
    <row r="34" spans="2:17" x14ac:dyDescent="0.25">
      <c r="B34" s="2" t="s">
        <v>62</v>
      </c>
      <c r="C34" s="1">
        <v>0</v>
      </c>
      <c r="D34" s="8">
        <v>340.54899999999998</v>
      </c>
      <c r="E34" s="4">
        <v>0</v>
      </c>
      <c r="F34" s="4">
        <v>0</v>
      </c>
      <c r="G34" s="7">
        <f t="shared" si="0"/>
        <v>340.54899999999998</v>
      </c>
      <c r="H34" s="1">
        <v>0</v>
      </c>
      <c r="I34" s="8">
        <v>0.63900000000000001</v>
      </c>
      <c r="J34" s="1">
        <v>0</v>
      </c>
      <c r="K34" s="1">
        <v>0</v>
      </c>
      <c r="L34" s="13">
        <f t="shared" si="1"/>
        <v>0.63900000000000001</v>
      </c>
      <c r="N34" s="15"/>
      <c r="O34" s="15"/>
      <c r="P34" s="15"/>
      <c r="Q34" s="15"/>
    </row>
    <row r="35" spans="2:17" x14ac:dyDescent="0.25">
      <c r="B35" s="2" t="s">
        <v>63</v>
      </c>
      <c r="C35" s="3">
        <v>2226.502</v>
      </c>
      <c r="D35" s="1">
        <v>0</v>
      </c>
      <c r="E35" s="4">
        <v>0</v>
      </c>
      <c r="F35" s="4">
        <v>0</v>
      </c>
      <c r="G35" s="7">
        <f t="shared" si="0"/>
        <v>2226.502</v>
      </c>
      <c r="H35" s="8">
        <v>3.8650000000000002</v>
      </c>
      <c r="I35" s="1">
        <v>0</v>
      </c>
      <c r="J35" s="1">
        <v>0</v>
      </c>
      <c r="K35" s="1">
        <v>0</v>
      </c>
      <c r="L35" s="13">
        <f t="shared" si="1"/>
        <v>3.8650000000000002</v>
      </c>
      <c r="N35" s="15"/>
      <c r="O35" s="15"/>
      <c r="P35" s="15"/>
      <c r="Q35" s="15"/>
    </row>
    <row r="36" spans="2:17" x14ac:dyDescent="0.25">
      <c r="B36" s="2" t="s">
        <v>64</v>
      </c>
      <c r="C36" s="3">
        <v>349.24700000000001</v>
      </c>
      <c r="D36" s="1">
        <v>0</v>
      </c>
      <c r="E36" s="3">
        <v>392.59699999999998</v>
      </c>
      <c r="F36" s="3">
        <v>161.74799999999999</v>
      </c>
      <c r="G36" s="7">
        <f t="shared" si="0"/>
        <v>903.5920000000001</v>
      </c>
      <c r="H36" s="8">
        <v>0.57699999999999996</v>
      </c>
      <c r="I36" s="1">
        <v>0</v>
      </c>
      <c r="J36" s="8">
        <v>0.67600000000000005</v>
      </c>
      <c r="K36" s="8">
        <v>0.28499999999999998</v>
      </c>
      <c r="L36" s="13">
        <f t="shared" si="1"/>
        <v>1.538</v>
      </c>
      <c r="N36" s="15"/>
      <c r="O36" s="15"/>
      <c r="P36" s="15"/>
      <c r="Q36" s="15"/>
    </row>
    <row r="37" spans="2:17" x14ac:dyDescent="0.25">
      <c r="B37" s="2" t="s">
        <v>53</v>
      </c>
      <c r="C37" s="4">
        <v>0</v>
      </c>
      <c r="D37" s="8">
        <v>1164.5430000000001</v>
      </c>
      <c r="E37" s="3">
        <v>116.37899999999999</v>
      </c>
      <c r="F37" s="4">
        <v>0</v>
      </c>
      <c r="G37" s="7">
        <f t="shared" si="0"/>
        <v>1280.922</v>
      </c>
      <c r="H37" s="1">
        <v>0</v>
      </c>
      <c r="I37" s="8">
        <v>1.925</v>
      </c>
      <c r="J37" s="8">
        <v>0.2</v>
      </c>
      <c r="K37" s="1">
        <v>0</v>
      </c>
      <c r="L37" s="13">
        <f t="shared" si="1"/>
        <v>2.125</v>
      </c>
      <c r="N37" s="15"/>
      <c r="O37" s="15"/>
      <c r="P37" s="15"/>
      <c r="Q37" s="15"/>
    </row>
    <row r="38" spans="2:17" x14ac:dyDescent="0.25">
      <c r="B38" s="2" t="s">
        <v>66</v>
      </c>
      <c r="C38" s="4">
        <v>0</v>
      </c>
      <c r="D38" s="3">
        <v>271.39999999999998</v>
      </c>
      <c r="E38" s="1">
        <v>0</v>
      </c>
      <c r="F38" s="4">
        <v>0</v>
      </c>
      <c r="G38" s="7">
        <f t="shared" si="0"/>
        <v>271.39999999999998</v>
      </c>
      <c r="H38" s="1">
        <v>0</v>
      </c>
      <c r="I38" s="8">
        <v>0.46400000000000002</v>
      </c>
      <c r="J38" s="1">
        <v>0</v>
      </c>
      <c r="K38" s="1">
        <v>0</v>
      </c>
      <c r="L38" s="13">
        <f>H38+I38+J38+K38</f>
        <v>0.46400000000000002</v>
      </c>
      <c r="N38" s="15"/>
      <c r="O38" s="15"/>
      <c r="P38" s="15"/>
      <c r="Q38" s="15"/>
    </row>
    <row r="39" spans="2:17" x14ac:dyDescent="0.25">
      <c r="B39" s="16" t="s">
        <v>68</v>
      </c>
      <c r="C39" s="3">
        <v>183.96899999999999</v>
      </c>
      <c r="D39" s="4">
        <v>0</v>
      </c>
      <c r="E39" s="4">
        <v>0</v>
      </c>
      <c r="F39" s="4">
        <v>0</v>
      </c>
      <c r="G39" s="7">
        <f t="shared" si="0"/>
        <v>183.96899999999999</v>
      </c>
      <c r="H39" s="8">
        <v>0.309</v>
      </c>
      <c r="I39" s="1">
        <v>0</v>
      </c>
      <c r="J39" s="1">
        <v>0</v>
      </c>
      <c r="K39" s="1">
        <v>0</v>
      </c>
      <c r="L39" s="13">
        <f>H39+I39+J39+K39</f>
        <v>0.309</v>
      </c>
      <c r="N39" s="15"/>
      <c r="O39" s="15"/>
      <c r="P39" s="15"/>
      <c r="Q39" s="15"/>
    </row>
    <row r="40" spans="2:17" ht="15.75" thickBot="1" x14ac:dyDescent="0.3">
      <c r="B40" s="9" t="s">
        <v>16</v>
      </c>
      <c r="C40" s="10">
        <f t="shared" ref="C40:L40" si="2">SUM(C7:C39)</f>
        <v>30956.79</v>
      </c>
      <c r="D40" s="10">
        <f t="shared" si="2"/>
        <v>2450.21</v>
      </c>
      <c r="E40" s="10">
        <f t="shared" si="2"/>
        <v>12388.497000000001</v>
      </c>
      <c r="F40" s="10">
        <f t="shared" si="2"/>
        <v>632.13</v>
      </c>
      <c r="G40" s="10">
        <f t="shared" si="2"/>
        <v>46427.627</v>
      </c>
      <c r="H40" s="10">
        <f t="shared" si="2"/>
        <v>49.832999999999998</v>
      </c>
      <c r="I40" s="10">
        <f t="shared" si="2"/>
        <v>4.0270000000000001</v>
      </c>
      <c r="J40" s="10">
        <f t="shared" si="2"/>
        <v>21.183999999999997</v>
      </c>
      <c r="K40" s="10">
        <f t="shared" si="2"/>
        <v>1.0510000000000002</v>
      </c>
      <c r="L40" s="10">
        <f t="shared" si="2"/>
        <v>76.09499999999997</v>
      </c>
    </row>
    <row r="41" spans="2:17" x14ac:dyDescent="0.25">
      <c r="B41" s="17" t="s">
        <v>17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2:17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</sheetData>
  <mergeCells count="5">
    <mergeCell ref="B41:L42"/>
    <mergeCell ref="B2:L3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Q42"/>
  <sheetViews>
    <sheetView tabSelected="1" topLeftCell="B1" zoomScaleNormal="100" zoomScaleSheetLayoutView="85" workbookViewId="0">
      <selection activeCell="J28" sqref="J28"/>
    </sheetView>
  </sheetViews>
  <sheetFormatPr defaultRowHeight="15" x14ac:dyDescent="0.25"/>
  <cols>
    <col min="2" max="2" width="65.285156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70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2896.1280000000002</v>
      </c>
      <c r="D7" s="1">
        <v>0</v>
      </c>
      <c r="E7" s="1">
        <v>0</v>
      </c>
      <c r="F7" s="1">
        <v>0</v>
      </c>
      <c r="G7" s="7">
        <f>C7+D7+E7+F7</f>
        <v>2896.1280000000002</v>
      </c>
      <c r="H7" s="8">
        <v>4.6260000000000003</v>
      </c>
      <c r="I7" s="1">
        <v>0</v>
      </c>
      <c r="J7" s="1">
        <v>0</v>
      </c>
      <c r="K7" s="1">
        <v>0</v>
      </c>
      <c r="L7" s="13">
        <f>H7+I7+J7+K7</f>
        <v>4.6260000000000003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1463.434</v>
      </c>
      <c r="F8" s="1">
        <v>0</v>
      </c>
      <c r="G8" s="7">
        <f t="shared" ref="G8:G39" si="0">C8+D8+E8+F8</f>
        <v>1463.434</v>
      </c>
      <c r="H8" s="1">
        <v>0</v>
      </c>
      <c r="I8" s="1">
        <v>0</v>
      </c>
      <c r="J8" s="8">
        <v>2.6019999999999999</v>
      </c>
      <c r="K8" s="1">
        <v>0</v>
      </c>
      <c r="L8" s="13">
        <f t="shared" ref="L8:L37" si="1">H8+I8+J8+K8</f>
        <v>2.6019999999999999</v>
      </c>
      <c r="N8" s="15"/>
      <c r="O8" s="15"/>
      <c r="P8" s="15"/>
      <c r="Q8" s="15"/>
    </row>
    <row r="9" spans="2:17" x14ac:dyDescent="0.25">
      <c r="B9" s="2" t="s">
        <v>7</v>
      </c>
      <c r="C9" s="3">
        <v>2189.7460000000001</v>
      </c>
      <c r="D9" s="1">
        <v>0</v>
      </c>
      <c r="E9" s="3">
        <v>334.44799999999998</v>
      </c>
      <c r="F9" s="8">
        <v>59.488999999999997</v>
      </c>
      <c r="G9" s="7">
        <f t="shared" si="0"/>
        <v>2583.683</v>
      </c>
      <c r="H9" s="8">
        <v>3.68</v>
      </c>
      <c r="I9" s="1">
        <v>0</v>
      </c>
      <c r="J9" s="8">
        <v>0.56000000000000005</v>
      </c>
      <c r="K9" s="8">
        <v>0.123</v>
      </c>
      <c r="L9" s="13">
        <f t="shared" si="1"/>
        <v>4.3630000000000004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128.54900000000001</v>
      </c>
      <c r="F10" s="1">
        <v>0</v>
      </c>
      <c r="G10" s="7">
        <f t="shared" si="0"/>
        <v>128.54900000000001</v>
      </c>
      <c r="H10" s="1">
        <v>0</v>
      </c>
      <c r="I10" s="1">
        <v>0</v>
      </c>
      <c r="J10" s="8">
        <v>0.214</v>
      </c>
      <c r="K10" s="1">
        <v>0</v>
      </c>
      <c r="L10" s="13">
        <f t="shared" si="1"/>
        <v>0.214</v>
      </c>
      <c r="N10" s="15"/>
      <c r="O10" s="15"/>
      <c r="P10" s="15"/>
      <c r="Q10" s="15"/>
    </row>
    <row r="11" spans="2:17" x14ac:dyDescent="0.25">
      <c r="B11" s="2" t="s">
        <v>8</v>
      </c>
      <c r="C11" s="3">
        <v>9239.5560000000005</v>
      </c>
      <c r="D11" s="1">
        <v>0</v>
      </c>
      <c r="E11" s="8">
        <v>244.42699999999999</v>
      </c>
      <c r="F11" s="8">
        <v>0.158</v>
      </c>
      <c r="G11" s="7">
        <f t="shared" si="0"/>
        <v>9484.1409999999996</v>
      </c>
      <c r="H11" s="8">
        <v>14.336</v>
      </c>
      <c r="I11" s="1">
        <v>0</v>
      </c>
      <c r="J11" s="8">
        <v>0.503</v>
      </c>
      <c r="K11" s="8">
        <v>1E-3</v>
      </c>
      <c r="L11" s="13">
        <f t="shared" si="1"/>
        <v>14.84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47.427999999999997</v>
      </c>
      <c r="F12" s="1">
        <v>0</v>
      </c>
      <c r="G12" s="7">
        <f t="shared" si="0"/>
        <v>47.427999999999997</v>
      </c>
      <c r="H12" s="1">
        <v>0</v>
      </c>
      <c r="I12" s="1">
        <v>0</v>
      </c>
      <c r="J12" s="8">
        <v>6.6000000000000003E-2</v>
      </c>
      <c r="K12" s="1">
        <v>0</v>
      </c>
      <c r="L12" s="13">
        <f t="shared" si="1"/>
        <v>6.6000000000000003E-2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1719.588</v>
      </c>
      <c r="F13" s="1">
        <v>0</v>
      </c>
      <c r="G13" s="7">
        <f t="shared" si="0"/>
        <v>1719.588</v>
      </c>
      <c r="H13" s="1">
        <v>0</v>
      </c>
      <c r="I13" s="1">
        <v>0</v>
      </c>
      <c r="J13" s="8">
        <v>2.706</v>
      </c>
      <c r="K13" s="1">
        <v>0</v>
      </c>
      <c r="L13" s="13">
        <f t="shared" si="1"/>
        <v>2.706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1705.491</v>
      </c>
      <c r="F14" s="1">
        <v>0</v>
      </c>
      <c r="G14" s="7">
        <f t="shared" si="0"/>
        <v>1705.491</v>
      </c>
      <c r="H14" s="1">
        <v>0</v>
      </c>
      <c r="I14" s="1">
        <v>0</v>
      </c>
      <c r="J14" s="8">
        <v>2.907</v>
      </c>
      <c r="K14" s="1">
        <v>0</v>
      </c>
      <c r="L14" s="13">
        <f t="shared" si="1"/>
        <v>2.907</v>
      </c>
      <c r="N14" s="15"/>
      <c r="O14" s="15"/>
      <c r="P14" s="15"/>
      <c r="Q14" s="15"/>
    </row>
    <row r="15" spans="2:17" x14ac:dyDescent="0.25">
      <c r="B15" s="2" t="s">
        <v>55</v>
      </c>
      <c r="C15" s="3">
        <v>853.31299999999999</v>
      </c>
      <c r="D15" s="1">
        <v>0</v>
      </c>
      <c r="E15" s="1">
        <v>0</v>
      </c>
      <c r="F15" s="1">
        <v>0</v>
      </c>
      <c r="G15" s="7">
        <f t="shared" si="0"/>
        <v>853.31299999999999</v>
      </c>
      <c r="H15" s="8">
        <v>1.5169999999999999</v>
      </c>
      <c r="I15" s="1">
        <v>0</v>
      </c>
      <c r="J15" s="1">
        <v>0</v>
      </c>
      <c r="K15" s="1">
        <v>0</v>
      </c>
      <c r="L15" s="13">
        <f t="shared" si="1"/>
        <v>1.5169999999999999</v>
      </c>
      <c r="N15" s="15"/>
      <c r="O15" s="15"/>
      <c r="P15" s="15"/>
      <c r="Q15" s="15"/>
    </row>
    <row r="16" spans="2:17" x14ac:dyDescent="0.25">
      <c r="B16" s="2" t="s">
        <v>19</v>
      </c>
      <c r="C16" s="3">
        <v>231.292</v>
      </c>
      <c r="D16" s="1">
        <v>0</v>
      </c>
      <c r="E16" s="3">
        <v>255.81100000000001</v>
      </c>
      <c r="F16" s="3">
        <v>85.43</v>
      </c>
      <c r="G16" s="7">
        <f t="shared" si="0"/>
        <v>572.53300000000002</v>
      </c>
      <c r="H16" s="8">
        <v>0.379</v>
      </c>
      <c r="I16" s="1">
        <v>0</v>
      </c>
      <c r="J16" s="8">
        <v>0.437</v>
      </c>
      <c r="K16" s="8">
        <v>0.14799999999999999</v>
      </c>
      <c r="L16" s="13">
        <f t="shared" si="1"/>
        <v>0.96400000000000008</v>
      </c>
      <c r="N16" s="15"/>
      <c r="O16" s="15"/>
      <c r="P16" s="15"/>
      <c r="Q16" s="15"/>
    </row>
    <row r="17" spans="2:17" x14ac:dyDescent="0.25">
      <c r="B17" s="2" t="s">
        <v>18</v>
      </c>
      <c r="C17" s="3">
        <v>938.83399999999995</v>
      </c>
      <c r="D17" s="1">
        <v>0</v>
      </c>
      <c r="E17" s="1">
        <v>0</v>
      </c>
      <c r="F17" s="1">
        <v>0</v>
      </c>
      <c r="G17" s="7">
        <f t="shared" si="0"/>
        <v>938.83399999999995</v>
      </c>
      <c r="H17" s="8">
        <v>1.617</v>
      </c>
      <c r="I17" s="1">
        <v>0</v>
      </c>
      <c r="J17" s="1">
        <v>0</v>
      </c>
      <c r="K17" s="1">
        <v>0</v>
      </c>
      <c r="L17" s="13">
        <f t="shared" si="1"/>
        <v>1.617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1594.723</v>
      </c>
      <c r="F18" s="1">
        <v>0</v>
      </c>
      <c r="G18" s="7">
        <f t="shared" si="0"/>
        <v>1594.723</v>
      </c>
      <c r="H18" s="1">
        <v>0</v>
      </c>
      <c r="I18" s="1">
        <v>0</v>
      </c>
      <c r="J18" s="8">
        <v>2.835</v>
      </c>
      <c r="K18" s="1">
        <v>0</v>
      </c>
      <c r="L18" s="13">
        <f t="shared" si="1"/>
        <v>2.835</v>
      </c>
      <c r="N18" s="15"/>
      <c r="O18" s="15"/>
      <c r="P18" s="15"/>
      <c r="Q18" s="15"/>
    </row>
    <row r="19" spans="2:17" x14ac:dyDescent="0.25">
      <c r="B19" s="2" t="s">
        <v>56</v>
      </c>
      <c r="C19" s="3">
        <v>4399.5219999999999</v>
      </c>
      <c r="D19" s="3">
        <v>592.82000000000005</v>
      </c>
      <c r="E19" s="3">
        <v>20.28</v>
      </c>
      <c r="F19" s="1">
        <v>0</v>
      </c>
      <c r="G19" s="7">
        <f t="shared" si="0"/>
        <v>5012.6219999999994</v>
      </c>
      <c r="H19" s="8">
        <v>6.7850000000000001</v>
      </c>
      <c r="I19" s="8">
        <v>0.85699999999999998</v>
      </c>
      <c r="J19" s="8">
        <v>3.5999999999999997E-2</v>
      </c>
      <c r="K19" s="1">
        <v>0</v>
      </c>
      <c r="L19" s="13">
        <f t="shared" si="1"/>
        <v>7.6779999999999999</v>
      </c>
      <c r="N19" s="15"/>
      <c r="O19" s="15"/>
      <c r="P19" s="15"/>
      <c r="Q19" s="15"/>
    </row>
    <row r="20" spans="2:17" x14ac:dyDescent="0.25">
      <c r="B20" s="2" t="s">
        <v>57</v>
      </c>
      <c r="C20" s="1">
        <v>0</v>
      </c>
      <c r="D20" s="1">
        <v>0</v>
      </c>
      <c r="E20" s="3">
        <v>462.851</v>
      </c>
      <c r="F20" s="1">
        <v>0</v>
      </c>
      <c r="G20" s="7">
        <f t="shared" si="0"/>
        <v>462.851</v>
      </c>
      <c r="H20" s="1">
        <v>0</v>
      </c>
      <c r="I20" s="1">
        <v>0</v>
      </c>
      <c r="J20" s="8">
        <v>0.97099999999999997</v>
      </c>
      <c r="K20" s="1">
        <v>0</v>
      </c>
      <c r="L20" s="13">
        <f t="shared" si="1"/>
        <v>0.97099999999999997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172.815</v>
      </c>
      <c r="F21" s="1">
        <v>0</v>
      </c>
      <c r="G21" s="7">
        <f t="shared" si="0"/>
        <v>172.815</v>
      </c>
      <c r="H21" s="1">
        <v>0</v>
      </c>
      <c r="I21" s="1">
        <v>0</v>
      </c>
      <c r="J21" s="8">
        <v>0.28299999999999997</v>
      </c>
      <c r="K21" s="1">
        <v>0</v>
      </c>
      <c r="L21" s="13">
        <f t="shared" si="1"/>
        <v>0.28299999999999997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694.43200000000002</v>
      </c>
      <c r="F22" s="1">
        <v>0</v>
      </c>
      <c r="G22" s="7">
        <f t="shared" si="0"/>
        <v>694.43200000000002</v>
      </c>
      <c r="H22" s="1">
        <v>0</v>
      </c>
      <c r="I22" s="1">
        <v>0</v>
      </c>
      <c r="J22" s="8">
        <v>1.167</v>
      </c>
      <c r="K22" s="1">
        <v>0</v>
      </c>
      <c r="L22" s="13">
        <f t="shared" si="1"/>
        <v>1.167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469.94299999999998</v>
      </c>
      <c r="F23" s="1">
        <v>0</v>
      </c>
      <c r="G23" s="7">
        <f t="shared" si="0"/>
        <v>469.94299999999998</v>
      </c>
      <c r="H23" s="1">
        <v>0</v>
      </c>
      <c r="I23" s="1">
        <v>0</v>
      </c>
      <c r="J23" s="8">
        <v>0.81599999999999995</v>
      </c>
      <c r="K23" s="1">
        <v>0</v>
      </c>
      <c r="L23" s="13">
        <f t="shared" si="1"/>
        <v>0.81599999999999995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176.465</v>
      </c>
      <c r="F24" s="1">
        <v>0</v>
      </c>
      <c r="G24" s="7">
        <f t="shared" si="0"/>
        <v>176.465</v>
      </c>
      <c r="H24" s="1">
        <v>0</v>
      </c>
      <c r="I24" s="1">
        <v>0</v>
      </c>
      <c r="J24" s="8">
        <v>0.30599999999999999</v>
      </c>
      <c r="K24" s="1">
        <v>0</v>
      </c>
      <c r="L24" s="13">
        <f t="shared" si="1"/>
        <v>0.30599999999999999</v>
      </c>
      <c r="N24" s="15"/>
      <c r="O24" s="15"/>
      <c r="P24" s="15"/>
      <c r="Q24" s="15"/>
    </row>
    <row r="25" spans="2:17" x14ac:dyDescent="0.25">
      <c r="B25" s="2" t="s">
        <v>58</v>
      </c>
      <c r="C25" s="1">
        <v>0</v>
      </c>
      <c r="D25" s="1">
        <v>0</v>
      </c>
      <c r="E25" s="3">
        <v>47.234999999999999</v>
      </c>
      <c r="F25" s="3">
        <v>40.713000000000001</v>
      </c>
      <c r="G25" s="7">
        <f t="shared" si="0"/>
        <v>87.948000000000008</v>
      </c>
      <c r="H25" s="1">
        <v>0</v>
      </c>
      <c r="I25" s="1">
        <v>0</v>
      </c>
      <c r="J25" s="8">
        <v>7.8E-2</v>
      </c>
      <c r="K25" s="8">
        <v>6.9000000000000006E-2</v>
      </c>
      <c r="L25" s="13">
        <f t="shared" si="1"/>
        <v>0.14700000000000002</v>
      </c>
      <c r="N25" s="15"/>
      <c r="O25" s="15"/>
      <c r="P25" s="15"/>
      <c r="Q25" s="15"/>
    </row>
    <row r="26" spans="2:17" x14ac:dyDescent="0.25">
      <c r="B26" s="2" t="s">
        <v>59</v>
      </c>
      <c r="C26" s="1">
        <v>0</v>
      </c>
      <c r="D26" s="1">
        <v>0</v>
      </c>
      <c r="E26" s="3">
        <v>6.827</v>
      </c>
      <c r="F26" s="1">
        <v>0</v>
      </c>
      <c r="G26" s="7">
        <f t="shared" si="0"/>
        <v>6.827</v>
      </c>
      <c r="H26" s="1">
        <v>0</v>
      </c>
      <c r="I26" s="1">
        <v>0</v>
      </c>
      <c r="J26" s="8">
        <v>1.2E-2</v>
      </c>
      <c r="K26" s="1">
        <v>0</v>
      </c>
      <c r="L26" s="13">
        <f t="shared" si="1"/>
        <v>1.2E-2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32.924999999999997</v>
      </c>
      <c r="F27" s="3">
        <v>5.0540000000000003</v>
      </c>
      <c r="G27" s="7">
        <f t="shared" si="0"/>
        <v>37.978999999999999</v>
      </c>
      <c r="H27" s="1">
        <v>0</v>
      </c>
      <c r="I27" s="1">
        <v>0</v>
      </c>
      <c r="J27" s="8">
        <v>5.8999999999999997E-2</v>
      </c>
      <c r="K27" s="8">
        <v>8.0000000000000002E-3</v>
      </c>
      <c r="L27" s="13">
        <f t="shared" si="1"/>
        <v>6.7000000000000004E-2</v>
      </c>
      <c r="N27" s="15"/>
      <c r="O27" s="15"/>
      <c r="P27" s="15"/>
      <c r="Q27" s="15"/>
    </row>
    <row r="28" spans="2:17" x14ac:dyDescent="0.25">
      <c r="B28" s="2" t="s">
        <v>60</v>
      </c>
      <c r="C28" s="8">
        <v>119.345</v>
      </c>
      <c r="D28" s="1">
        <v>0</v>
      </c>
      <c r="E28" s="4">
        <v>0</v>
      </c>
      <c r="F28" s="4">
        <v>0</v>
      </c>
      <c r="G28" s="7">
        <f t="shared" si="0"/>
        <v>119.345</v>
      </c>
      <c r="H28" s="8">
        <v>0.187</v>
      </c>
      <c r="I28" s="1">
        <v>0</v>
      </c>
      <c r="J28" s="1">
        <v>0</v>
      </c>
      <c r="K28" s="1">
        <v>0</v>
      </c>
      <c r="L28" s="13">
        <f t="shared" si="1"/>
        <v>0.187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439.32400000000001</v>
      </c>
      <c r="F29" s="8">
        <v>260.54500000000002</v>
      </c>
      <c r="G29" s="7">
        <f t="shared" si="0"/>
        <v>699.86900000000003</v>
      </c>
      <c r="H29" s="1">
        <v>0</v>
      </c>
      <c r="I29" s="1">
        <v>0</v>
      </c>
      <c r="J29" s="8">
        <v>0.73199999999999998</v>
      </c>
      <c r="K29" s="8">
        <v>0.40100000000000002</v>
      </c>
      <c r="L29" s="13">
        <f t="shared" si="1"/>
        <v>1.133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32.908000000000001</v>
      </c>
      <c r="F30" s="1">
        <v>0</v>
      </c>
      <c r="G30" s="7">
        <f t="shared" si="0"/>
        <v>32.908000000000001</v>
      </c>
      <c r="H30" s="1">
        <v>0</v>
      </c>
      <c r="I30" s="1">
        <v>0</v>
      </c>
      <c r="J30" s="8">
        <v>7.3999999999999996E-2</v>
      </c>
      <c r="K30" s="1">
        <v>0</v>
      </c>
      <c r="L30" s="13">
        <f t="shared" si="1"/>
        <v>7.3999999999999996E-2</v>
      </c>
      <c r="N30" s="15"/>
      <c r="O30" s="15"/>
      <c r="P30" s="15"/>
      <c r="Q30" s="15"/>
    </row>
    <row r="31" spans="2:17" x14ac:dyDescent="0.25">
      <c r="B31" s="2" t="s">
        <v>61</v>
      </c>
      <c r="C31" s="3">
        <v>1880.7280000000001</v>
      </c>
      <c r="D31" s="1">
        <v>0</v>
      </c>
      <c r="E31" s="3">
        <v>2284.712</v>
      </c>
      <c r="F31" s="8">
        <v>26.035</v>
      </c>
      <c r="G31" s="7">
        <f t="shared" si="0"/>
        <v>4191.4750000000004</v>
      </c>
      <c r="H31" s="8">
        <v>2.9780000000000002</v>
      </c>
      <c r="I31" s="1">
        <v>0</v>
      </c>
      <c r="J31" s="8">
        <v>3.681</v>
      </c>
      <c r="K31" s="8">
        <v>4.2999999999999997E-2</v>
      </c>
      <c r="L31" s="13">
        <f t="shared" si="1"/>
        <v>6.7020000000000008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1588.3139999999999</v>
      </c>
      <c r="D32" s="1">
        <v>0</v>
      </c>
      <c r="E32" s="1">
        <v>0</v>
      </c>
      <c r="F32" s="1">
        <v>0</v>
      </c>
      <c r="G32" s="7">
        <f t="shared" si="0"/>
        <v>1588.3139999999999</v>
      </c>
      <c r="H32" s="8">
        <v>2.669</v>
      </c>
      <c r="I32" s="1">
        <v>0</v>
      </c>
      <c r="J32" s="1">
        <v>0</v>
      </c>
      <c r="K32" s="1">
        <v>0</v>
      </c>
      <c r="L32" s="13">
        <f t="shared" si="1"/>
        <v>2.669</v>
      </c>
      <c r="N32" s="15"/>
      <c r="O32" s="15"/>
      <c r="P32" s="15"/>
      <c r="Q32" s="15"/>
    </row>
    <row r="33" spans="2:17" x14ac:dyDescent="0.25">
      <c r="B33" s="2" t="s">
        <v>26</v>
      </c>
      <c r="C33" s="3">
        <v>914.41</v>
      </c>
      <c r="D33" s="1">
        <v>0</v>
      </c>
      <c r="E33" s="3">
        <v>454.87</v>
      </c>
      <c r="F33" s="1">
        <v>0</v>
      </c>
      <c r="G33" s="7">
        <f t="shared" si="0"/>
        <v>1369.28</v>
      </c>
      <c r="H33" s="8">
        <v>1.575</v>
      </c>
      <c r="I33" s="1">
        <v>0</v>
      </c>
      <c r="J33" s="8">
        <v>0.74099999999999999</v>
      </c>
      <c r="K33" s="1">
        <v>0</v>
      </c>
      <c r="L33" s="13">
        <f t="shared" si="1"/>
        <v>2.3159999999999998</v>
      </c>
      <c r="N33" s="15"/>
      <c r="O33" s="15"/>
      <c r="P33" s="15"/>
      <c r="Q33" s="15"/>
    </row>
    <row r="34" spans="2:17" x14ac:dyDescent="0.25">
      <c r="B34" s="2" t="s">
        <v>62</v>
      </c>
      <c r="C34" s="1">
        <v>0</v>
      </c>
      <c r="D34" s="8">
        <v>316.43400000000003</v>
      </c>
      <c r="E34" s="4">
        <v>0</v>
      </c>
      <c r="F34" s="4">
        <v>0</v>
      </c>
      <c r="G34" s="7">
        <f t="shared" si="0"/>
        <v>316.43400000000003</v>
      </c>
      <c r="H34" s="1">
        <v>0</v>
      </c>
      <c r="I34" s="8">
        <v>0.59299999999999997</v>
      </c>
      <c r="J34" s="1">
        <v>0</v>
      </c>
      <c r="K34" s="1">
        <v>0</v>
      </c>
      <c r="L34" s="13">
        <f t="shared" si="1"/>
        <v>0.59299999999999997</v>
      </c>
      <c r="N34" s="15"/>
      <c r="O34" s="15"/>
      <c r="P34" s="15"/>
      <c r="Q34" s="15"/>
    </row>
    <row r="35" spans="2:17" x14ac:dyDescent="0.25">
      <c r="B35" s="2" t="s">
        <v>63</v>
      </c>
      <c r="C35" s="3">
        <v>1910.903</v>
      </c>
      <c r="D35" s="1">
        <v>0</v>
      </c>
      <c r="E35" s="4">
        <v>0</v>
      </c>
      <c r="F35" s="4">
        <v>0</v>
      </c>
      <c r="G35" s="7">
        <f t="shared" si="0"/>
        <v>1910.903</v>
      </c>
      <c r="H35" s="8">
        <v>3.3180000000000001</v>
      </c>
      <c r="I35" s="1">
        <v>0</v>
      </c>
      <c r="J35" s="1">
        <v>0</v>
      </c>
      <c r="K35" s="1">
        <v>0</v>
      </c>
      <c r="L35" s="13">
        <f t="shared" si="1"/>
        <v>3.3180000000000001</v>
      </c>
      <c r="N35" s="15"/>
      <c r="O35" s="15"/>
      <c r="P35" s="15"/>
      <c r="Q35" s="15"/>
    </row>
    <row r="36" spans="2:17" x14ac:dyDescent="0.25">
      <c r="B36" s="2" t="s">
        <v>64</v>
      </c>
      <c r="C36" s="3">
        <v>375.34399999999999</v>
      </c>
      <c r="D36" s="1">
        <v>0</v>
      </c>
      <c r="E36" s="3">
        <v>300.89699999999999</v>
      </c>
      <c r="F36" s="3">
        <v>157.15600000000001</v>
      </c>
      <c r="G36" s="7">
        <f t="shared" si="0"/>
        <v>833.39699999999993</v>
      </c>
      <c r="H36" s="8">
        <v>0.62</v>
      </c>
      <c r="I36" s="1">
        <v>0</v>
      </c>
      <c r="J36" s="8">
        <v>0.51800000000000002</v>
      </c>
      <c r="K36" s="8">
        <v>0.27700000000000002</v>
      </c>
      <c r="L36" s="13">
        <f t="shared" si="1"/>
        <v>1.415</v>
      </c>
      <c r="N36" s="15"/>
      <c r="O36" s="15"/>
      <c r="P36" s="15"/>
      <c r="Q36" s="15"/>
    </row>
    <row r="37" spans="2:17" x14ac:dyDescent="0.25">
      <c r="B37" s="2" t="s">
        <v>53</v>
      </c>
      <c r="C37" s="4">
        <v>0</v>
      </c>
      <c r="D37" s="3">
        <v>1128.634</v>
      </c>
      <c r="E37" s="3">
        <v>220.69200000000001</v>
      </c>
      <c r="F37" s="4">
        <v>0</v>
      </c>
      <c r="G37" s="7">
        <f t="shared" si="0"/>
        <v>1349.326</v>
      </c>
      <c r="H37" s="1">
        <v>0</v>
      </c>
      <c r="I37" s="8">
        <v>1.865</v>
      </c>
      <c r="J37" s="8">
        <v>0.38</v>
      </c>
      <c r="K37" s="1">
        <v>0</v>
      </c>
      <c r="L37" s="13">
        <f t="shared" si="1"/>
        <v>2.2450000000000001</v>
      </c>
      <c r="N37" s="15"/>
      <c r="O37" s="15"/>
      <c r="P37" s="15"/>
      <c r="Q37" s="15"/>
    </row>
    <row r="38" spans="2:17" x14ac:dyDescent="0.25">
      <c r="B38" s="2" t="s">
        <v>66</v>
      </c>
      <c r="C38" s="4">
        <v>0</v>
      </c>
      <c r="D38" s="3">
        <v>332.68299999999999</v>
      </c>
      <c r="E38" s="1">
        <v>0</v>
      </c>
      <c r="F38" s="4">
        <v>0</v>
      </c>
      <c r="G38" s="7">
        <f t="shared" si="0"/>
        <v>332.68299999999999</v>
      </c>
      <c r="H38" s="1">
        <v>0</v>
      </c>
      <c r="I38" s="8">
        <v>0.56799999999999995</v>
      </c>
      <c r="J38" s="1">
        <v>0</v>
      </c>
      <c r="K38" s="1">
        <v>0</v>
      </c>
      <c r="L38" s="13">
        <f>H38+I38+J38+K38</f>
        <v>0.56799999999999995</v>
      </c>
      <c r="N38" s="15"/>
      <c r="O38" s="15"/>
      <c r="P38" s="15"/>
      <c r="Q38" s="15"/>
    </row>
    <row r="39" spans="2:17" x14ac:dyDescent="0.25">
      <c r="B39" s="16" t="s">
        <v>68</v>
      </c>
      <c r="C39" s="3">
        <v>237.14099999999999</v>
      </c>
      <c r="D39" s="4">
        <v>0</v>
      </c>
      <c r="E39" s="4">
        <v>0</v>
      </c>
      <c r="F39" s="4">
        <v>0</v>
      </c>
      <c r="G39" s="7">
        <f t="shared" si="0"/>
        <v>237.14099999999999</v>
      </c>
      <c r="H39" s="8">
        <v>0.39900000000000002</v>
      </c>
      <c r="I39" s="1">
        <v>0</v>
      </c>
      <c r="J39" s="1">
        <v>0</v>
      </c>
      <c r="K39" s="1">
        <v>0</v>
      </c>
      <c r="L39" s="13">
        <f>H39+I39+J39+K39</f>
        <v>0.39900000000000002</v>
      </c>
      <c r="N39" s="15"/>
      <c r="O39" s="15"/>
      <c r="P39" s="15"/>
      <c r="Q39" s="15"/>
    </row>
    <row r="40" spans="2:17" ht="15.75" thickBot="1" x14ac:dyDescent="0.3">
      <c r="B40" s="9" t="s">
        <v>16</v>
      </c>
      <c r="C40" s="10">
        <f t="shared" ref="C40:L40" si="2">SUM(C7:C39)</f>
        <v>27774.575999999997</v>
      </c>
      <c r="D40" s="10">
        <f t="shared" si="2"/>
        <v>2370.5709999999999</v>
      </c>
      <c r="E40" s="10">
        <f t="shared" si="2"/>
        <v>13311.074999999997</v>
      </c>
      <c r="F40" s="10">
        <f t="shared" si="2"/>
        <v>634.58000000000004</v>
      </c>
      <c r="G40" s="10">
        <f t="shared" si="2"/>
        <v>44090.801999999989</v>
      </c>
      <c r="H40" s="10">
        <f t="shared" si="2"/>
        <v>44.686</v>
      </c>
      <c r="I40" s="10">
        <f t="shared" si="2"/>
        <v>3.883</v>
      </c>
      <c r="J40" s="10">
        <f t="shared" si="2"/>
        <v>22.684000000000001</v>
      </c>
      <c r="K40" s="10">
        <f t="shared" si="2"/>
        <v>1.07</v>
      </c>
      <c r="L40" s="14">
        <f t="shared" si="2"/>
        <v>72.322999999999993</v>
      </c>
    </row>
    <row r="41" spans="2:17" x14ac:dyDescent="0.25">
      <c r="B41" s="17" t="s">
        <v>17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2:17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</row>
  </sheetData>
  <mergeCells count="5">
    <mergeCell ref="B41:L42"/>
    <mergeCell ref="B2:L3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64.5703125" customWidth="1"/>
    <col min="3" max="3" width="13.28515625" customWidth="1"/>
    <col min="4" max="6" width="10.28515625" customWidth="1"/>
    <col min="7" max="7" width="13.85546875" customWidth="1"/>
    <col min="8" max="12" width="10.28515625" customWidth="1"/>
  </cols>
  <sheetData>
    <row r="2" spans="2:17" ht="15.75" customHeight="1" x14ac:dyDescent="0.25">
      <c r="B2" s="19" t="s">
        <v>41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ht="21" customHeight="1" x14ac:dyDescent="0.25">
      <c r="B5" s="20" t="s">
        <v>0</v>
      </c>
      <c r="C5" s="22" t="s">
        <v>39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2772.0830000000001</v>
      </c>
      <c r="D7" s="1">
        <v>0</v>
      </c>
      <c r="E7" s="1">
        <v>0</v>
      </c>
      <c r="F7" s="1">
        <v>0</v>
      </c>
      <c r="G7" s="7">
        <f>C7+D7+E7+F7</f>
        <v>2772.0830000000001</v>
      </c>
      <c r="H7" s="8">
        <v>4.5010000000000003</v>
      </c>
      <c r="I7" s="1">
        <v>0</v>
      </c>
      <c r="J7" s="1">
        <v>0</v>
      </c>
      <c r="K7" s="1">
        <v>0</v>
      </c>
      <c r="L7" s="13">
        <f>H7+I7+J7+K7</f>
        <v>4.5010000000000003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140.315</v>
      </c>
      <c r="F8" s="1">
        <v>0</v>
      </c>
      <c r="G8" s="7">
        <f>C8+D8+E8+F8</f>
        <v>140.315</v>
      </c>
      <c r="H8" s="1">
        <v>0</v>
      </c>
      <c r="I8" s="1">
        <v>0</v>
      </c>
      <c r="J8" s="8">
        <v>0.22800000000000001</v>
      </c>
      <c r="K8" s="1">
        <v>0</v>
      </c>
      <c r="L8" s="13">
        <f>H8+I8+J8+K8</f>
        <v>0.22800000000000001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1469.752</v>
      </c>
      <c r="F9" s="1">
        <v>0</v>
      </c>
      <c r="G9" s="7">
        <f t="shared" ref="G9:G34" si="0">C9+D9+E9+F9</f>
        <v>1469.752</v>
      </c>
      <c r="H9" s="1">
        <v>0</v>
      </c>
      <c r="I9" s="1">
        <v>0</v>
      </c>
      <c r="J9" s="8">
        <v>3.0619999999999998</v>
      </c>
      <c r="K9" s="1">
        <v>0</v>
      </c>
      <c r="L9" s="13">
        <f t="shared" ref="L9:L35" si="1">H9+I9+J9+K9</f>
        <v>3.0619999999999998</v>
      </c>
      <c r="N9" s="15"/>
      <c r="O9" s="15"/>
      <c r="P9" s="15"/>
      <c r="Q9" s="15"/>
    </row>
    <row r="10" spans="2:17" x14ac:dyDescent="0.25">
      <c r="B10" s="2" t="s">
        <v>7</v>
      </c>
      <c r="C10" s="3">
        <v>1103.942</v>
      </c>
      <c r="D10" s="1">
        <v>0</v>
      </c>
      <c r="E10" s="3">
        <v>123.941</v>
      </c>
      <c r="F10" s="8">
        <v>54.603000000000002</v>
      </c>
      <c r="G10" s="7">
        <f t="shared" si="0"/>
        <v>1282.4860000000001</v>
      </c>
      <c r="H10" s="8">
        <v>1.7669999999999999</v>
      </c>
      <c r="I10" s="1">
        <v>0</v>
      </c>
      <c r="J10" s="8">
        <v>0.21199999999999999</v>
      </c>
      <c r="K10" s="8">
        <v>9.2999999999999999E-2</v>
      </c>
      <c r="L10" s="13">
        <f t="shared" si="1"/>
        <v>2.0720000000000001</v>
      </c>
      <c r="N10" s="15"/>
      <c r="O10" s="15"/>
      <c r="P10" s="15"/>
      <c r="Q10" s="15"/>
    </row>
    <row r="11" spans="2:17" x14ac:dyDescent="0.25">
      <c r="B11" s="2" t="s">
        <v>8</v>
      </c>
      <c r="C11" s="3">
        <f>9447.807+3.529</f>
        <v>9451.3360000000011</v>
      </c>
      <c r="D11" s="1">
        <v>0</v>
      </c>
      <c r="E11" s="8">
        <v>235.48599999999999</v>
      </c>
      <c r="F11" s="8">
        <v>0.25800000000000001</v>
      </c>
      <c r="G11" s="7">
        <f t="shared" si="0"/>
        <v>9687.0800000000017</v>
      </c>
      <c r="H11" s="8">
        <v>15.616</v>
      </c>
      <c r="I11" s="1">
        <v>0</v>
      </c>
      <c r="J11" s="8">
        <v>0.39600000000000002</v>
      </c>
      <c r="K11" s="1">
        <v>0</v>
      </c>
      <c r="L11" s="13">
        <f t="shared" si="1"/>
        <v>16.012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68.977000000000004</v>
      </c>
      <c r="F12" s="1">
        <v>0</v>
      </c>
      <c r="G12" s="7">
        <f t="shared" si="0"/>
        <v>68.977000000000004</v>
      </c>
      <c r="H12" s="1">
        <v>0</v>
      </c>
      <c r="I12" s="1">
        <v>0</v>
      </c>
      <c r="J12" s="8">
        <v>0.13900000000000001</v>
      </c>
      <c r="K12" s="1">
        <v>0</v>
      </c>
      <c r="L12" s="13">
        <f t="shared" si="1"/>
        <v>0.13900000000000001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1513.0060000000001</v>
      </c>
      <c r="F13" s="1">
        <v>0</v>
      </c>
      <c r="G13" s="7">
        <f t="shared" si="0"/>
        <v>1513.0060000000001</v>
      </c>
      <c r="H13" s="1">
        <v>0</v>
      </c>
      <c r="I13" s="1">
        <v>0</v>
      </c>
      <c r="J13" s="8">
        <v>2.8479999999999999</v>
      </c>
      <c r="K13" s="1">
        <v>0</v>
      </c>
      <c r="L13" s="13">
        <f t="shared" si="1"/>
        <v>2.8479999999999999</v>
      </c>
      <c r="N13" s="15"/>
      <c r="O13" s="15"/>
      <c r="P13" s="15"/>
      <c r="Q13" s="15"/>
    </row>
    <row r="14" spans="2:17" x14ac:dyDescent="0.25">
      <c r="B14" s="2" t="s">
        <v>10</v>
      </c>
      <c r="C14" s="3">
        <v>1528.42</v>
      </c>
      <c r="D14" s="1">
        <v>0</v>
      </c>
      <c r="E14" s="1">
        <v>0</v>
      </c>
      <c r="F14" s="1">
        <v>0</v>
      </c>
      <c r="G14" s="7">
        <f t="shared" si="0"/>
        <v>1528.42</v>
      </c>
      <c r="H14" s="8">
        <v>2.8109999999999999</v>
      </c>
      <c r="I14" s="1">
        <v>0</v>
      </c>
      <c r="J14" s="1">
        <v>0</v>
      </c>
      <c r="K14" s="1">
        <v>0</v>
      </c>
      <c r="L14" s="13">
        <f t="shared" si="1"/>
        <v>2.8109999999999999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1401.4549999999999</v>
      </c>
      <c r="F15" s="1">
        <v>0</v>
      </c>
      <c r="G15" s="7">
        <f t="shared" si="0"/>
        <v>1401.4549999999999</v>
      </c>
      <c r="H15" s="1">
        <v>0</v>
      </c>
      <c r="I15" s="1">
        <v>0</v>
      </c>
      <c r="J15" s="8">
        <v>2.2749999999999999</v>
      </c>
      <c r="K15" s="1">
        <v>0</v>
      </c>
      <c r="L15" s="13">
        <f t="shared" si="1"/>
        <v>2.2749999999999999</v>
      </c>
      <c r="N15" s="15"/>
      <c r="O15" s="15"/>
      <c r="P15" s="15"/>
      <c r="Q15" s="15"/>
    </row>
    <row r="16" spans="2:17" x14ac:dyDescent="0.25">
      <c r="B16" s="2" t="s">
        <v>19</v>
      </c>
      <c r="C16" s="3">
        <f>1.863+518.212</f>
        <v>520.07500000000005</v>
      </c>
      <c r="D16" s="1">
        <v>0</v>
      </c>
      <c r="E16" s="3">
        <f>221.967+12.519</f>
        <v>234.48600000000002</v>
      </c>
      <c r="F16" s="3">
        <f>71.038+7.738</f>
        <v>78.775999999999996</v>
      </c>
      <c r="G16" s="7">
        <f t="shared" si="0"/>
        <v>833.33699999999999</v>
      </c>
      <c r="H16" s="8">
        <v>0.84399999999999997</v>
      </c>
      <c r="I16" s="1">
        <v>0</v>
      </c>
      <c r="J16" s="8">
        <v>0.38100000000000001</v>
      </c>
      <c r="K16" s="8">
        <v>0.128</v>
      </c>
      <c r="L16" s="13">
        <f t="shared" si="1"/>
        <v>1.3530000000000002</v>
      </c>
      <c r="N16" s="15"/>
      <c r="O16" s="15"/>
      <c r="P16" s="15"/>
      <c r="Q16" s="15"/>
    </row>
    <row r="17" spans="2:17" x14ac:dyDescent="0.25">
      <c r="B17" s="2" t="s">
        <v>18</v>
      </c>
      <c r="C17" s="3">
        <v>849.02</v>
      </c>
      <c r="D17" s="1">
        <v>0</v>
      </c>
      <c r="E17" s="1">
        <v>0</v>
      </c>
      <c r="F17" s="1">
        <v>0</v>
      </c>
      <c r="G17" s="7">
        <f t="shared" si="0"/>
        <v>849.02</v>
      </c>
      <c r="H17" s="8">
        <v>1.3779999999999999</v>
      </c>
      <c r="I17" s="1">
        <v>0</v>
      </c>
      <c r="J17" s="1">
        <v>0</v>
      </c>
      <c r="K17" s="1">
        <v>0</v>
      </c>
      <c r="L17" s="13">
        <f t="shared" si="1"/>
        <v>1.3779999999999999</v>
      </c>
      <c r="N17" s="15"/>
      <c r="O17" s="15"/>
      <c r="P17" s="15"/>
      <c r="Q17" s="15"/>
    </row>
    <row r="18" spans="2:17" x14ac:dyDescent="0.25">
      <c r="B18" s="2" t="s">
        <v>14</v>
      </c>
      <c r="C18" s="3">
        <v>3319.6190000000001</v>
      </c>
      <c r="D18" s="3">
        <v>513.02700000000004</v>
      </c>
      <c r="E18" s="3">
        <v>22.08</v>
      </c>
      <c r="F18" s="1">
        <v>0</v>
      </c>
      <c r="G18" s="7">
        <f t="shared" si="0"/>
        <v>3854.7260000000001</v>
      </c>
      <c r="H18" s="8">
        <v>5.39</v>
      </c>
      <c r="I18" s="8">
        <v>0.83299999999999996</v>
      </c>
      <c r="J18" s="8">
        <v>3.5999999999999997E-2</v>
      </c>
      <c r="K18" s="1">
        <v>0</v>
      </c>
      <c r="L18" s="13">
        <f t="shared" si="1"/>
        <v>6.2589999999999995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111.807+1334.655</f>
        <v>1446.462</v>
      </c>
      <c r="F19" s="1">
        <v>0</v>
      </c>
      <c r="G19" s="7">
        <f t="shared" si="0"/>
        <v>1446.462</v>
      </c>
      <c r="H19" s="1">
        <v>0</v>
      </c>
      <c r="I19" s="1">
        <v>0</v>
      </c>
      <c r="J19" s="8">
        <v>3.097</v>
      </c>
      <c r="K19" s="1">
        <v>0</v>
      </c>
      <c r="L19" s="13">
        <f t="shared" si="1"/>
        <v>3.097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186.767</v>
      </c>
      <c r="F20" s="1">
        <v>0</v>
      </c>
      <c r="G20" s="7">
        <f t="shared" si="0"/>
        <v>186.767</v>
      </c>
      <c r="H20" s="1">
        <v>0</v>
      </c>
      <c r="I20" s="1">
        <v>0</v>
      </c>
      <c r="J20" s="8">
        <v>0.30299999999999999</v>
      </c>
      <c r="K20" s="1">
        <v>0</v>
      </c>
      <c r="L20" s="13">
        <f t="shared" si="1"/>
        <v>0.30299999999999999</v>
      </c>
      <c r="N20" s="15"/>
      <c r="O20" s="15"/>
      <c r="P20" s="15"/>
      <c r="Q20" s="15"/>
    </row>
    <row r="21" spans="2:17" x14ac:dyDescent="0.25">
      <c r="B21" s="2" t="s">
        <v>23</v>
      </c>
      <c r="C21" s="1">
        <v>0</v>
      </c>
      <c r="D21" s="1">
        <v>0</v>
      </c>
      <c r="E21" s="3">
        <v>195.89500000000001</v>
      </c>
      <c r="F21" s="1">
        <v>0</v>
      </c>
      <c r="G21" s="7">
        <f t="shared" si="0"/>
        <v>195.89500000000001</v>
      </c>
      <c r="H21" s="1">
        <v>0</v>
      </c>
      <c r="I21" s="1">
        <v>0</v>
      </c>
      <c r="J21" s="8">
        <v>0.318</v>
      </c>
      <c r="K21" s="1">
        <v>0</v>
      </c>
      <c r="L21" s="13">
        <f t="shared" si="1"/>
        <v>0.318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42.99</v>
      </c>
      <c r="F22" s="3">
        <v>39.795000000000002</v>
      </c>
      <c r="G22" s="7">
        <f t="shared" si="0"/>
        <v>82.784999999999997</v>
      </c>
      <c r="H22" s="1">
        <v>0</v>
      </c>
      <c r="I22" s="1">
        <v>0</v>
      </c>
      <c r="J22" s="8">
        <v>6.8000000000000005E-2</v>
      </c>
      <c r="K22" s="8">
        <v>6.3E-2</v>
      </c>
      <c r="L22" s="13">
        <f t="shared" si="1"/>
        <v>0.13100000000000001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7.2380000000000004</v>
      </c>
      <c r="F23" s="1">
        <v>0</v>
      </c>
      <c r="G23" s="7">
        <f t="shared" si="0"/>
        <v>7.2380000000000004</v>
      </c>
      <c r="H23" s="1">
        <v>0</v>
      </c>
      <c r="I23" s="1">
        <v>0</v>
      </c>
      <c r="J23" s="8">
        <v>1.2E-2</v>
      </c>
      <c r="K23" s="1">
        <v>0</v>
      </c>
      <c r="L23" s="13">
        <f t="shared" si="1"/>
        <v>1.2E-2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43.345999999999997</v>
      </c>
      <c r="F24" s="3">
        <v>5.1559999999999997</v>
      </c>
      <c r="G24" s="7">
        <f t="shared" si="0"/>
        <v>48.501999999999995</v>
      </c>
      <c r="H24" s="1">
        <v>0</v>
      </c>
      <c r="I24" s="1">
        <v>0</v>
      </c>
      <c r="J24" s="8">
        <v>7.9000000000000001E-2</v>
      </c>
      <c r="K24" s="8">
        <v>8.0000000000000002E-3</v>
      </c>
      <c r="L24" s="13">
        <f t="shared" si="1"/>
        <v>8.6999999999999994E-2</v>
      </c>
      <c r="N24" s="15"/>
      <c r="O24" s="15"/>
      <c r="P24" s="15"/>
      <c r="Q24" s="15"/>
    </row>
    <row r="25" spans="2:17" x14ac:dyDescent="0.25">
      <c r="B25" s="2" t="s">
        <v>33</v>
      </c>
      <c r="C25" s="8">
        <v>131.96700000000001</v>
      </c>
      <c r="D25" s="1">
        <v>0</v>
      </c>
      <c r="E25" s="1">
        <v>0</v>
      </c>
      <c r="F25" s="1">
        <v>0</v>
      </c>
      <c r="G25" s="7">
        <f t="shared" si="0"/>
        <v>131.96700000000001</v>
      </c>
      <c r="H25" s="8">
        <v>0.214</v>
      </c>
      <c r="I25" s="1">
        <v>0</v>
      </c>
      <c r="J25" s="1">
        <v>0</v>
      </c>
      <c r="K25" s="1">
        <v>0</v>
      </c>
      <c r="L25" s="13">
        <f t="shared" si="1"/>
        <v>0.214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397.596</v>
      </c>
      <c r="F26" s="8">
        <v>275.00700000000001</v>
      </c>
      <c r="G26" s="7">
        <f t="shared" si="0"/>
        <v>672.60300000000007</v>
      </c>
      <c r="H26" s="1">
        <v>0</v>
      </c>
      <c r="I26" s="1">
        <v>0</v>
      </c>
      <c r="J26" s="8">
        <v>0.74299999999999999</v>
      </c>
      <c r="K26" s="8">
        <v>0.54100000000000004</v>
      </c>
      <c r="L26" s="13">
        <f t="shared" si="1"/>
        <v>1.284</v>
      </c>
      <c r="N26" s="15"/>
      <c r="O26" s="15"/>
      <c r="P26" s="15"/>
      <c r="Q26" s="15"/>
    </row>
    <row r="27" spans="2:17" x14ac:dyDescent="0.25">
      <c r="B27" s="2" t="s">
        <v>25</v>
      </c>
      <c r="C27" s="3">
        <v>1865.373</v>
      </c>
      <c r="D27" s="1">
        <v>0</v>
      </c>
      <c r="E27" s="3">
        <v>1354.847</v>
      </c>
      <c r="F27" s="1">
        <v>0</v>
      </c>
      <c r="G27" s="7">
        <f t="shared" si="0"/>
        <v>3220.2200000000003</v>
      </c>
      <c r="H27" s="8">
        <v>3.645</v>
      </c>
      <c r="I27" s="1">
        <v>0</v>
      </c>
      <c r="J27" s="8">
        <v>2.472</v>
      </c>
      <c r="K27" s="1">
        <v>0</v>
      </c>
      <c r="L27" s="13">
        <f t="shared" si="1"/>
        <v>6.117</v>
      </c>
      <c r="N27" s="15"/>
      <c r="O27" s="15"/>
      <c r="P27" s="15"/>
      <c r="Q27" s="15"/>
    </row>
    <row r="28" spans="2:17" x14ac:dyDescent="0.25">
      <c r="B28" s="2" t="s">
        <v>36</v>
      </c>
      <c r="C28" s="12">
        <v>1698.0070000000001</v>
      </c>
      <c r="D28" s="1">
        <v>0</v>
      </c>
      <c r="E28" s="1">
        <v>0</v>
      </c>
      <c r="F28" s="1">
        <v>0</v>
      </c>
      <c r="G28" s="7">
        <f t="shared" si="0"/>
        <v>1698.0070000000001</v>
      </c>
      <c r="H28" s="8">
        <v>2.7570000000000001</v>
      </c>
      <c r="I28" s="1">
        <v>0</v>
      </c>
      <c r="J28" s="1">
        <v>0</v>
      </c>
      <c r="K28" s="1">
        <v>0</v>
      </c>
      <c r="L28" s="13">
        <f t="shared" si="1"/>
        <v>2.7570000000000001</v>
      </c>
      <c r="N28" s="15"/>
      <c r="O28" s="15"/>
      <c r="P28" s="15"/>
      <c r="Q28" s="15"/>
    </row>
    <row r="29" spans="2:17" x14ac:dyDescent="0.25">
      <c r="B29" s="2" t="s">
        <v>37</v>
      </c>
      <c r="C29" s="12">
        <v>444.77800000000002</v>
      </c>
      <c r="D29" s="1">
        <v>0</v>
      </c>
      <c r="E29" s="1">
        <v>0</v>
      </c>
      <c r="F29" s="1">
        <v>0</v>
      </c>
      <c r="G29" s="7">
        <f t="shared" si="0"/>
        <v>444.77800000000002</v>
      </c>
      <c r="H29" s="8">
        <v>0.72199999999999998</v>
      </c>
      <c r="I29" s="1">
        <v>0</v>
      </c>
      <c r="J29" s="1">
        <v>0</v>
      </c>
      <c r="K29" s="1">
        <v>0</v>
      </c>
      <c r="L29" s="13">
        <f t="shared" si="1"/>
        <v>0.72199999999999998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42.82</v>
      </c>
      <c r="F30" s="1">
        <v>0</v>
      </c>
      <c r="G30" s="7">
        <f t="shared" si="0"/>
        <v>42.82</v>
      </c>
      <c r="H30" s="1">
        <v>0</v>
      </c>
      <c r="I30" s="1">
        <v>0</v>
      </c>
      <c r="J30" s="8">
        <v>9.8000000000000004E-2</v>
      </c>
      <c r="K30" s="1">
        <v>0</v>
      </c>
      <c r="L30" s="13">
        <f t="shared" si="1"/>
        <v>9.8000000000000004E-2</v>
      </c>
      <c r="N30" s="15"/>
      <c r="O30" s="15"/>
      <c r="P30" s="15"/>
      <c r="Q30" s="15"/>
    </row>
    <row r="31" spans="2:17" x14ac:dyDescent="0.25">
      <c r="B31" s="2" t="s">
        <v>26</v>
      </c>
      <c r="C31" s="1">
        <v>0</v>
      </c>
      <c r="D31" s="1">
        <v>0</v>
      </c>
      <c r="E31" s="3">
        <v>499.78899999999999</v>
      </c>
      <c r="F31" s="1">
        <v>0</v>
      </c>
      <c r="G31" s="7">
        <f t="shared" si="0"/>
        <v>499.78899999999999</v>
      </c>
      <c r="H31" s="1">
        <v>0</v>
      </c>
      <c r="I31" s="1">
        <v>0</v>
      </c>
      <c r="J31" s="8">
        <v>0.85499999999999998</v>
      </c>
      <c r="K31" s="1">
        <v>0</v>
      </c>
      <c r="L31" s="13">
        <f t="shared" si="1"/>
        <v>0.85499999999999998</v>
      </c>
      <c r="N31" s="15"/>
      <c r="O31" s="15"/>
      <c r="P31" s="15"/>
      <c r="Q31" s="15"/>
    </row>
    <row r="32" spans="2:17" x14ac:dyDescent="0.25">
      <c r="B32" s="2" t="s">
        <v>28</v>
      </c>
      <c r="C32" s="1">
        <v>0</v>
      </c>
      <c r="D32" s="3">
        <v>421.096</v>
      </c>
      <c r="E32" s="4">
        <v>0</v>
      </c>
      <c r="F32" s="1">
        <v>0</v>
      </c>
      <c r="G32" s="7">
        <f t="shared" si="0"/>
        <v>421.096</v>
      </c>
      <c r="H32" s="1">
        <v>0</v>
      </c>
      <c r="I32" s="8">
        <v>0.68400000000000005</v>
      </c>
      <c r="J32" s="1">
        <v>0</v>
      </c>
      <c r="K32" s="1">
        <v>0</v>
      </c>
      <c r="L32" s="13">
        <f t="shared" si="1"/>
        <v>0.68400000000000005</v>
      </c>
      <c r="N32" s="15"/>
      <c r="O32" s="15"/>
      <c r="P32" s="15"/>
      <c r="Q32" s="15"/>
    </row>
    <row r="33" spans="2:17" x14ac:dyDescent="0.25">
      <c r="B33" s="2" t="s">
        <v>29</v>
      </c>
      <c r="C33" s="3">
        <v>958.42</v>
      </c>
      <c r="D33" s="1">
        <v>0</v>
      </c>
      <c r="E33" s="1">
        <v>0</v>
      </c>
      <c r="F33" s="1">
        <v>0</v>
      </c>
      <c r="G33" s="7">
        <f t="shared" si="0"/>
        <v>958.42</v>
      </c>
      <c r="H33" s="8">
        <v>1.7350000000000001</v>
      </c>
      <c r="I33" s="1">
        <v>0</v>
      </c>
      <c r="J33" s="1">
        <v>0</v>
      </c>
      <c r="K33" s="1">
        <v>0</v>
      </c>
      <c r="L33" s="13">
        <f t="shared" si="1"/>
        <v>1.7350000000000001</v>
      </c>
      <c r="N33" s="15"/>
      <c r="O33" s="15"/>
      <c r="P33" s="15"/>
      <c r="Q33" s="15"/>
    </row>
    <row r="34" spans="2:17" x14ac:dyDescent="0.25">
      <c r="B34" s="2" t="s">
        <v>30</v>
      </c>
      <c r="C34" s="3">
        <v>351.77</v>
      </c>
      <c r="D34" s="1">
        <v>0</v>
      </c>
      <c r="E34" s="3">
        <v>202.60300000000001</v>
      </c>
      <c r="F34" s="3">
        <v>144.63200000000001</v>
      </c>
      <c r="G34" s="7">
        <f t="shared" si="0"/>
        <v>699.00500000000011</v>
      </c>
      <c r="H34" s="8">
        <v>0.60099999999999998</v>
      </c>
      <c r="I34" s="1">
        <v>0</v>
      </c>
      <c r="J34" s="8">
        <v>0.376</v>
      </c>
      <c r="K34" s="8">
        <v>0.26</v>
      </c>
      <c r="L34" s="13">
        <f t="shared" si="1"/>
        <v>1.2370000000000001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24994.81</v>
      </c>
      <c r="D35" s="10">
        <f>SUM(D7:D34)</f>
        <v>934.12300000000005</v>
      </c>
      <c r="E35" s="10">
        <f>SUM(E7:E34)</f>
        <v>9629.8510000000006</v>
      </c>
      <c r="F35" s="10">
        <f>SUM(F7:F34)</f>
        <v>598.22700000000009</v>
      </c>
      <c r="G35" s="10">
        <f>C35+D35+E35+F35</f>
        <v>36157.010999999999</v>
      </c>
      <c r="H35" s="10">
        <f>SUM(H7:H34)</f>
        <v>41.981000000000002</v>
      </c>
      <c r="I35" s="10">
        <f>SUM(I7:I34)</f>
        <v>1.5169999999999999</v>
      </c>
      <c r="J35" s="10">
        <f>SUM(J7:J34)</f>
        <v>17.998000000000001</v>
      </c>
      <c r="K35" s="10">
        <f>SUM(K7:K34)</f>
        <v>1.093</v>
      </c>
      <c r="L35" s="14">
        <f t="shared" si="1"/>
        <v>62.589000000000013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36:L37"/>
    <mergeCell ref="B2:L3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60.85546875" customWidth="1"/>
    <col min="3" max="12" width="13.28515625" customWidth="1"/>
  </cols>
  <sheetData>
    <row r="2" spans="2:17" ht="15.75" customHeight="1" x14ac:dyDescent="0.25">
      <c r="B2" s="19" t="s">
        <v>42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ht="21" customHeight="1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3023.3560000000002</v>
      </c>
      <c r="D7" s="1">
        <v>0</v>
      </c>
      <c r="E7" s="1">
        <v>0</v>
      </c>
      <c r="F7" s="1">
        <v>0</v>
      </c>
      <c r="G7" s="7">
        <f>C7+D7+E7+F7</f>
        <v>3023.3560000000002</v>
      </c>
      <c r="H7" s="8">
        <v>4.5919999999999996</v>
      </c>
      <c r="I7" s="1">
        <v>0</v>
      </c>
      <c r="J7" s="1">
        <v>0</v>
      </c>
      <c r="K7" s="1">
        <v>0</v>
      </c>
      <c r="L7" s="13">
        <f>H7+I7+J7+K7</f>
        <v>4.5919999999999996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137.227</v>
      </c>
      <c r="F8" s="1">
        <v>0</v>
      </c>
      <c r="G8" s="7">
        <f>C8+D8+E8+F8</f>
        <v>137.227</v>
      </c>
      <c r="H8" s="1">
        <v>0</v>
      </c>
      <c r="I8" s="1">
        <v>0</v>
      </c>
      <c r="J8" s="8">
        <v>0.20799999999999999</v>
      </c>
      <c r="K8" s="1">
        <v>0</v>
      </c>
      <c r="L8" s="13">
        <f>H8+I8+J8+K8</f>
        <v>0.20799999999999999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1466.576</v>
      </c>
      <c r="F9" s="1">
        <v>0</v>
      </c>
      <c r="G9" s="7">
        <f t="shared" ref="G9:G34" si="0">C9+D9+E9+F9</f>
        <v>1466.576</v>
      </c>
      <c r="H9" s="1">
        <v>0</v>
      </c>
      <c r="I9" s="1">
        <v>0</v>
      </c>
      <c r="J9" s="8">
        <v>2.8580000000000001</v>
      </c>
      <c r="K9" s="1">
        <v>0</v>
      </c>
      <c r="L9" s="13">
        <f t="shared" ref="L9:L35" si="1">H9+I9+J9+K9</f>
        <v>2.8580000000000001</v>
      </c>
      <c r="N9" s="15"/>
      <c r="O9" s="15"/>
      <c r="P9" s="15"/>
      <c r="Q9" s="15"/>
    </row>
    <row r="10" spans="2:17" x14ac:dyDescent="0.25">
      <c r="B10" s="2" t="s">
        <v>7</v>
      </c>
      <c r="C10" s="3">
        <v>1026.4970000000001</v>
      </c>
      <c r="D10" s="1">
        <v>0</v>
      </c>
      <c r="E10" s="3">
        <v>122.839</v>
      </c>
      <c r="F10" s="8">
        <v>56.203000000000003</v>
      </c>
      <c r="G10" s="7">
        <f t="shared" si="0"/>
        <v>1205.539</v>
      </c>
      <c r="H10" s="8">
        <v>1.5369999999999999</v>
      </c>
      <c r="I10" s="1">
        <v>0</v>
      </c>
      <c r="J10" s="8">
        <v>0.19600000000000001</v>
      </c>
      <c r="K10" s="8">
        <v>0.09</v>
      </c>
      <c r="L10" s="13">
        <f t="shared" si="1"/>
        <v>1.823</v>
      </c>
      <c r="N10" s="15"/>
      <c r="O10" s="15"/>
      <c r="P10" s="15"/>
      <c r="Q10" s="15"/>
    </row>
    <row r="11" spans="2:17" x14ac:dyDescent="0.25">
      <c r="B11" s="2" t="s">
        <v>8</v>
      </c>
      <c r="C11" s="3">
        <f>9671.075+2.409</f>
        <v>9673.4840000000004</v>
      </c>
      <c r="D11" s="1">
        <v>0</v>
      </c>
      <c r="E11" s="8">
        <v>236.381</v>
      </c>
      <c r="F11" s="8">
        <v>0.184</v>
      </c>
      <c r="G11" s="7">
        <f t="shared" si="0"/>
        <v>9910.0489999999991</v>
      </c>
      <c r="H11" s="8">
        <v>14.952</v>
      </c>
      <c r="I11" s="1">
        <v>0</v>
      </c>
      <c r="J11" s="8">
        <v>0.372</v>
      </c>
      <c r="K11" s="1">
        <v>0</v>
      </c>
      <c r="L11" s="13">
        <f t="shared" si="1"/>
        <v>15.324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52.529000000000003</v>
      </c>
      <c r="F12" s="1">
        <v>0</v>
      </c>
      <c r="G12" s="7">
        <f t="shared" si="0"/>
        <v>52.529000000000003</v>
      </c>
      <c r="H12" s="1">
        <v>0</v>
      </c>
      <c r="I12" s="1">
        <v>0</v>
      </c>
      <c r="J12" s="8">
        <v>9.9000000000000005E-2</v>
      </c>
      <c r="K12" s="1">
        <v>0</v>
      </c>
      <c r="L12" s="13">
        <f t="shared" si="1"/>
        <v>9.9000000000000005E-2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1796.175</v>
      </c>
      <c r="F13" s="1">
        <v>0</v>
      </c>
      <c r="G13" s="7">
        <f t="shared" si="0"/>
        <v>1796.175</v>
      </c>
      <c r="H13" s="1">
        <v>0</v>
      </c>
      <c r="I13" s="1">
        <v>0</v>
      </c>
      <c r="J13" s="8">
        <v>3.1629999999999998</v>
      </c>
      <c r="K13" s="1">
        <v>0</v>
      </c>
      <c r="L13" s="13">
        <f t="shared" si="1"/>
        <v>3.1629999999999998</v>
      </c>
      <c r="N13" s="15"/>
      <c r="O13" s="15"/>
      <c r="P13" s="15"/>
      <c r="Q13" s="15"/>
    </row>
    <row r="14" spans="2:17" x14ac:dyDescent="0.25">
      <c r="B14" s="2" t="s">
        <v>10</v>
      </c>
      <c r="C14" s="3">
        <v>859.46400000000006</v>
      </c>
      <c r="D14" s="1">
        <v>0</v>
      </c>
      <c r="E14" s="1">
        <v>0</v>
      </c>
      <c r="F14" s="1">
        <v>0</v>
      </c>
      <c r="G14" s="7">
        <f t="shared" si="0"/>
        <v>859.46400000000006</v>
      </c>
      <c r="H14" s="8">
        <v>1.4790000000000001</v>
      </c>
      <c r="I14" s="1">
        <v>0</v>
      </c>
      <c r="J14" s="1">
        <v>0</v>
      </c>
      <c r="K14" s="1">
        <v>0</v>
      </c>
      <c r="L14" s="13">
        <f t="shared" si="1"/>
        <v>1.4790000000000001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1262.895</v>
      </c>
      <c r="F15" s="1">
        <v>0</v>
      </c>
      <c r="G15" s="7">
        <f t="shared" si="0"/>
        <v>1262.895</v>
      </c>
      <c r="H15" s="1">
        <v>0</v>
      </c>
      <c r="I15" s="1">
        <v>0</v>
      </c>
      <c r="J15" s="8">
        <v>1.9179999999999999</v>
      </c>
      <c r="K15" s="1">
        <v>0</v>
      </c>
      <c r="L15" s="13">
        <f t="shared" si="1"/>
        <v>1.9179999999999999</v>
      </c>
      <c r="N15" s="15"/>
      <c r="O15" s="15"/>
      <c r="P15" s="15"/>
      <c r="Q15" s="15"/>
    </row>
    <row r="16" spans="2:17" x14ac:dyDescent="0.25">
      <c r="B16" s="2" t="s">
        <v>19</v>
      </c>
      <c r="C16" s="3">
        <f>1.855+250.197</f>
        <v>252.05199999999999</v>
      </c>
      <c r="D16" s="1">
        <v>0</v>
      </c>
      <c r="E16" s="3">
        <f>237.671+12.01</f>
        <v>249.68099999999998</v>
      </c>
      <c r="F16" s="3">
        <f>75.126+8.394</f>
        <v>83.52000000000001</v>
      </c>
      <c r="G16" s="7">
        <f t="shared" si="0"/>
        <v>585.25299999999993</v>
      </c>
      <c r="H16" s="8">
        <v>0.38300000000000001</v>
      </c>
      <c r="I16" s="1">
        <v>0</v>
      </c>
      <c r="J16" s="8">
        <v>0.379</v>
      </c>
      <c r="K16" s="8">
        <v>0.127</v>
      </c>
      <c r="L16" s="13">
        <f t="shared" si="1"/>
        <v>0.88900000000000001</v>
      </c>
      <c r="N16" s="15"/>
      <c r="O16" s="15"/>
      <c r="P16" s="15"/>
      <c r="Q16" s="15"/>
    </row>
    <row r="17" spans="2:17" x14ac:dyDescent="0.25">
      <c r="B17" s="2" t="s">
        <v>18</v>
      </c>
      <c r="C17" s="3">
        <v>907.779</v>
      </c>
      <c r="D17" s="1">
        <v>0</v>
      </c>
      <c r="E17" s="1">
        <v>0</v>
      </c>
      <c r="F17" s="1">
        <v>0</v>
      </c>
      <c r="G17" s="7">
        <f t="shared" si="0"/>
        <v>907.779</v>
      </c>
      <c r="H17" s="8">
        <v>1.379</v>
      </c>
      <c r="I17" s="1">
        <v>0</v>
      </c>
      <c r="J17" s="1">
        <v>0</v>
      </c>
      <c r="K17" s="1">
        <v>0</v>
      </c>
      <c r="L17" s="13">
        <f t="shared" si="1"/>
        <v>1.379</v>
      </c>
      <c r="N17" s="15"/>
      <c r="O17" s="15"/>
      <c r="P17" s="15"/>
      <c r="Q17" s="15"/>
    </row>
    <row r="18" spans="2:17" x14ac:dyDescent="0.25">
      <c r="B18" s="2" t="s">
        <v>14</v>
      </c>
      <c r="C18" s="3">
        <v>4119.4939999999997</v>
      </c>
      <c r="D18" s="3">
        <v>509.02</v>
      </c>
      <c r="E18" s="3">
        <v>363.38099999999997</v>
      </c>
      <c r="F18" s="1">
        <v>0</v>
      </c>
      <c r="G18" s="7">
        <f t="shared" si="0"/>
        <v>4991.8949999999995</v>
      </c>
      <c r="H18" s="8">
        <v>6.2569999999999997</v>
      </c>
      <c r="I18" s="8">
        <v>0.77300000000000002</v>
      </c>
      <c r="J18" s="8">
        <v>0.55200000000000005</v>
      </c>
      <c r="K18" s="1">
        <v>0</v>
      </c>
      <c r="L18" s="13">
        <f t="shared" si="1"/>
        <v>7.581999999999999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196.548+1395.223</f>
        <v>1591.771</v>
      </c>
      <c r="F19" s="1">
        <v>0</v>
      </c>
      <c r="G19" s="7">
        <f t="shared" si="0"/>
        <v>1591.771</v>
      </c>
      <c r="H19" s="1">
        <v>0</v>
      </c>
      <c r="I19" s="1">
        <v>0</v>
      </c>
      <c r="J19" s="8">
        <v>3.1880000000000002</v>
      </c>
      <c r="K19" s="1">
        <v>0</v>
      </c>
      <c r="L19" s="13">
        <f t="shared" si="1"/>
        <v>3.1880000000000002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187.059</v>
      </c>
      <c r="F20" s="1">
        <v>0</v>
      </c>
      <c r="G20" s="7">
        <f t="shared" si="0"/>
        <v>187.059</v>
      </c>
      <c r="H20" s="1">
        <v>0</v>
      </c>
      <c r="I20" s="1">
        <v>0</v>
      </c>
      <c r="J20" s="8">
        <v>0.28399999999999997</v>
      </c>
      <c r="K20" s="1">
        <v>0</v>
      </c>
      <c r="L20" s="13">
        <f t="shared" si="1"/>
        <v>0.28399999999999997</v>
      </c>
      <c r="N20" s="15"/>
      <c r="O20" s="15"/>
      <c r="P20" s="15"/>
      <c r="Q20" s="15"/>
    </row>
    <row r="21" spans="2:17" x14ac:dyDescent="0.25">
      <c r="B21" s="2" t="s">
        <v>23</v>
      </c>
      <c r="C21" s="1">
        <v>0</v>
      </c>
      <c r="D21" s="1">
        <v>0</v>
      </c>
      <c r="E21" s="3">
        <f>148.118+28.818</f>
        <v>176.93600000000001</v>
      </c>
      <c r="F21" s="1">
        <v>0</v>
      </c>
      <c r="G21" s="7">
        <f t="shared" si="0"/>
        <v>176.93600000000001</v>
      </c>
      <c r="H21" s="1">
        <v>0</v>
      </c>
      <c r="I21" s="1">
        <v>0</v>
      </c>
      <c r="J21" s="8">
        <v>0.26900000000000002</v>
      </c>
      <c r="K21" s="1">
        <v>0</v>
      </c>
      <c r="L21" s="13">
        <f t="shared" si="1"/>
        <v>0.26900000000000002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42.844999999999999</v>
      </c>
      <c r="F22" s="3">
        <v>37.429000000000002</v>
      </c>
      <c r="G22" s="7">
        <f t="shared" si="0"/>
        <v>80.274000000000001</v>
      </c>
      <c r="H22" s="1">
        <v>0</v>
      </c>
      <c r="I22" s="1">
        <v>0</v>
      </c>
      <c r="J22" s="8">
        <v>6.3E-2</v>
      </c>
      <c r="K22" s="8">
        <v>5.5E-2</v>
      </c>
      <c r="L22" s="13">
        <f t="shared" si="1"/>
        <v>0.11799999999999999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6.444</v>
      </c>
      <c r="F23" s="1">
        <v>0</v>
      </c>
      <c r="G23" s="7">
        <f t="shared" si="0"/>
        <v>6.444</v>
      </c>
      <c r="H23" s="1">
        <v>0</v>
      </c>
      <c r="I23" s="1">
        <v>0</v>
      </c>
      <c r="J23" s="8">
        <v>0.01</v>
      </c>
      <c r="K23" s="1">
        <v>0</v>
      </c>
      <c r="L23" s="13">
        <f t="shared" si="1"/>
        <v>0.01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40.003999999999998</v>
      </c>
      <c r="F24" s="3">
        <v>4.6289999999999996</v>
      </c>
      <c r="G24" s="7">
        <f t="shared" si="0"/>
        <v>44.632999999999996</v>
      </c>
      <c r="H24" s="1">
        <v>0</v>
      </c>
      <c r="I24" s="1">
        <v>0</v>
      </c>
      <c r="J24" s="8">
        <v>6.8000000000000005E-2</v>
      </c>
      <c r="K24" s="8">
        <v>7.0000000000000001E-3</v>
      </c>
      <c r="L24" s="13">
        <f t="shared" si="1"/>
        <v>7.5000000000000011E-2</v>
      </c>
      <c r="N24" s="15"/>
      <c r="O24" s="15"/>
      <c r="P24" s="15"/>
      <c r="Q24" s="15"/>
    </row>
    <row r="25" spans="2:17" x14ac:dyDescent="0.25">
      <c r="B25" s="2" t="s">
        <v>33</v>
      </c>
      <c r="C25" s="8">
        <v>119.107</v>
      </c>
      <c r="D25" s="1">
        <v>0</v>
      </c>
      <c r="E25" s="1">
        <v>0</v>
      </c>
      <c r="F25" s="1">
        <v>0</v>
      </c>
      <c r="G25" s="7">
        <f t="shared" si="0"/>
        <v>119.107</v>
      </c>
      <c r="H25" s="8">
        <v>0.18099999999999999</v>
      </c>
      <c r="I25" s="1">
        <v>0</v>
      </c>
      <c r="J25" s="1">
        <v>0</v>
      </c>
      <c r="K25" s="1">
        <v>0</v>
      </c>
      <c r="L25" s="13">
        <f t="shared" si="1"/>
        <v>0.18099999999999999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421.30799999999999</v>
      </c>
      <c r="F26" s="8">
        <v>275.31400000000002</v>
      </c>
      <c r="G26" s="7">
        <f t="shared" si="0"/>
        <v>696.62200000000007</v>
      </c>
      <c r="H26" s="1">
        <v>0</v>
      </c>
      <c r="I26" s="1">
        <v>0</v>
      </c>
      <c r="J26" s="8">
        <v>0.73599999999999999</v>
      </c>
      <c r="K26" s="8">
        <v>0.50700000000000001</v>
      </c>
      <c r="L26" s="13">
        <f t="shared" si="1"/>
        <v>1.2429999999999999</v>
      </c>
      <c r="N26" s="15"/>
      <c r="O26" s="15"/>
      <c r="P26" s="15"/>
      <c r="Q26" s="15"/>
    </row>
    <row r="27" spans="2:17" x14ac:dyDescent="0.25">
      <c r="B27" s="2" t="s">
        <v>25</v>
      </c>
      <c r="C27" s="3">
        <v>1992.6420000000001</v>
      </c>
      <c r="D27" s="1">
        <v>0</v>
      </c>
      <c r="E27" s="3">
        <v>1395.806</v>
      </c>
      <c r="F27" s="1">
        <v>0</v>
      </c>
      <c r="G27" s="7">
        <f t="shared" si="0"/>
        <v>3388.4480000000003</v>
      </c>
      <c r="H27" s="8">
        <v>3.6419999999999999</v>
      </c>
      <c r="I27" s="1">
        <v>0</v>
      </c>
      <c r="J27" s="8">
        <v>2.383</v>
      </c>
      <c r="K27" s="1">
        <v>0</v>
      </c>
      <c r="L27" s="13">
        <f t="shared" si="1"/>
        <v>6.0250000000000004</v>
      </c>
      <c r="N27" s="15"/>
      <c r="O27" s="15"/>
      <c r="P27" s="15"/>
      <c r="Q27" s="15"/>
    </row>
    <row r="28" spans="2:17" x14ac:dyDescent="0.25">
      <c r="B28" s="2" t="s">
        <v>36</v>
      </c>
      <c r="C28" s="12">
        <f>1765.26+79.613</f>
        <v>1844.873</v>
      </c>
      <c r="D28" s="1">
        <v>0</v>
      </c>
      <c r="E28" s="1">
        <v>0</v>
      </c>
      <c r="F28" s="1">
        <v>0</v>
      </c>
      <c r="G28" s="7">
        <f t="shared" si="0"/>
        <v>1844.873</v>
      </c>
      <c r="H28" s="8">
        <v>2.802</v>
      </c>
      <c r="I28" s="1">
        <v>0</v>
      </c>
      <c r="J28" s="1">
        <v>0</v>
      </c>
      <c r="K28" s="1">
        <v>0</v>
      </c>
      <c r="L28" s="13">
        <f t="shared" si="1"/>
        <v>2.802</v>
      </c>
      <c r="N28" s="15"/>
      <c r="O28" s="15"/>
      <c r="P28" s="15"/>
      <c r="Q28" s="15"/>
    </row>
    <row r="29" spans="2:17" x14ac:dyDescent="0.25">
      <c r="B29" s="2" t="s">
        <v>37</v>
      </c>
      <c r="C29" s="12">
        <f>446.589+13.487</f>
        <v>460.07600000000002</v>
      </c>
      <c r="D29" s="1">
        <v>0</v>
      </c>
      <c r="E29" s="1">
        <v>0</v>
      </c>
      <c r="F29" s="1">
        <v>0</v>
      </c>
      <c r="G29" s="7">
        <f t="shared" si="0"/>
        <v>460.07600000000002</v>
      </c>
      <c r="H29" s="8">
        <v>0.69899999999999995</v>
      </c>
      <c r="I29" s="1">
        <v>0</v>
      </c>
      <c r="J29" s="1">
        <v>0</v>
      </c>
      <c r="K29" s="1">
        <v>0</v>
      </c>
      <c r="L29" s="13">
        <f t="shared" si="1"/>
        <v>0.69899999999999995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37.255000000000003</v>
      </c>
      <c r="F30" s="1">
        <v>0</v>
      </c>
      <c r="G30" s="7">
        <f t="shared" si="0"/>
        <v>37.255000000000003</v>
      </c>
      <c r="H30" s="1">
        <v>0</v>
      </c>
      <c r="I30" s="1">
        <v>0</v>
      </c>
      <c r="J30" s="8">
        <v>0.08</v>
      </c>
      <c r="K30" s="1">
        <v>0</v>
      </c>
      <c r="L30" s="13">
        <f t="shared" si="1"/>
        <v>0.08</v>
      </c>
      <c r="N30" s="15"/>
      <c r="O30" s="15"/>
      <c r="P30" s="15"/>
      <c r="Q30" s="15"/>
    </row>
    <row r="31" spans="2:17" x14ac:dyDescent="0.25">
      <c r="B31" s="2" t="s">
        <v>26</v>
      </c>
      <c r="C31" s="1">
        <v>0</v>
      </c>
      <c r="D31" s="1">
        <v>0</v>
      </c>
      <c r="E31" s="3">
        <v>531.82500000000005</v>
      </c>
      <c r="F31" s="1">
        <v>0</v>
      </c>
      <c r="G31" s="7">
        <f t="shared" si="0"/>
        <v>531.82500000000005</v>
      </c>
      <c r="H31" s="1">
        <v>0</v>
      </c>
      <c r="I31" s="1">
        <v>0</v>
      </c>
      <c r="J31" s="8">
        <v>0.85099999999999998</v>
      </c>
      <c r="K31" s="1">
        <v>0</v>
      </c>
      <c r="L31" s="13">
        <f t="shared" si="1"/>
        <v>0.85099999999999998</v>
      </c>
      <c r="N31" s="15"/>
      <c r="O31" s="15"/>
      <c r="P31" s="15"/>
      <c r="Q31" s="15"/>
    </row>
    <row r="32" spans="2:17" x14ac:dyDescent="0.25">
      <c r="B32" s="2" t="s">
        <v>28</v>
      </c>
      <c r="C32" s="1">
        <v>0</v>
      </c>
      <c r="D32" s="3">
        <v>446.589</v>
      </c>
      <c r="E32" s="4">
        <v>0</v>
      </c>
      <c r="F32" s="1">
        <v>0</v>
      </c>
      <c r="G32" s="7">
        <f t="shared" si="0"/>
        <v>446.589</v>
      </c>
      <c r="H32" s="1">
        <v>0</v>
      </c>
      <c r="I32" s="8">
        <v>0.67800000000000005</v>
      </c>
      <c r="J32" s="1">
        <v>0</v>
      </c>
      <c r="K32" s="1">
        <v>0</v>
      </c>
      <c r="L32" s="13">
        <f t="shared" si="1"/>
        <v>0.67800000000000005</v>
      </c>
      <c r="N32" s="15"/>
      <c r="O32" s="15"/>
      <c r="P32" s="15"/>
      <c r="Q32" s="15"/>
    </row>
    <row r="33" spans="2:17" x14ac:dyDescent="0.25">
      <c r="B33" s="2" t="s">
        <v>29</v>
      </c>
      <c r="C33" s="3">
        <v>1051.4760000000001</v>
      </c>
      <c r="D33" s="1">
        <v>0</v>
      </c>
      <c r="E33" s="1">
        <v>0</v>
      </c>
      <c r="F33" s="1">
        <v>0</v>
      </c>
      <c r="G33" s="7">
        <f t="shared" si="0"/>
        <v>1051.4760000000001</v>
      </c>
      <c r="H33" s="8">
        <v>1.7809999999999999</v>
      </c>
      <c r="I33" s="1">
        <v>0</v>
      </c>
      <c r="J33" s="1">
        <v>0</v>
      </c>
      <c r="K33" s="1">
        <v>0</v>
      </c>
      <c r="L33" s="13">
        <f t="shared" si="1"/>
        <v>1.7809999999999999</v>
      </c>
      <c r="N33" s="15"/>
      <c r="O33" s="15"/>
      <c r="P33" s="15"/>
      <c r="Q33" s="15"/>
    </row>
    <row r="34" spans="2:17" x14ac:dyDescent="0.25">
      <c r="B34" s="2" t="s">
        <v>30</v>
      </c>
      <c r="C34" s="3">
        <v>375.13799999999998</v>
      </c>
      <c r="D34" s="1">
        <v>0</v>
      </c>
      <c r="E34" s="3">
        <f>190.936+151.861</f>
        <v>342.79700000000003</v>
      </c>
      <c r="F34" s="3">
        <v>131.953</v>
      </c>
      <c r="G34" s="7">
        <f t="shared" si="0"/>
        <v>849.88799999999992</v>
      </c>
      <c r="H34" s="8">
        <v>0.6</v>
      </c>
      <c r="I34" s="1">
        <v>0</v>
      </c>
      <c r="J34" s="8">
        <v>0.59399999999999997</v>
      </c>
      <c r="K34" s="8">
        <v>0.222</v>
      </c>
      <c r="L34" s="13">
        <f t="shared" si="1"/>
        <v>1.4159999999999999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25705.437999999998</v>
      </c>
      <c r="D35" s="10">
        <f>SUM(D7:D34)</f>
        <v>955.60899999999992</v>
      </c>
      <c r="E35" s="10">
        <f>SUM(E7:E34)</f>
        <v>10461.734</v>
      </c>
      <c r="F35" s="10">
        <f>SUM(F7:F34)</f>
        <v>589.23199999999997</v>
      </c>
      <c r="G35" s="10">
        <f>C35+D35+E35+F35</f>
        <v>37712.013000000006</v>
      </c>
      <c r="H35" s="10">
        <f>SUM(H7:H34)</f>
        <v>40.283999999999999</v>
      </c>
      <c r="I35" s="10">
        <f>SUM(I7:I34)</f>
        <v>1.4510000000000001</v>
      </c>
      <c r="J35" s="10">
        <f>SUM(J7:J34)</f>
        <v>18.271000000000001</v>
      </c>
      <c r="K35" s="10">
        <f>SUM(K7:K34)</f>
        <v>1.008</v>
      </c>
      <c r="L35" s="14">
        <f t="shared" si="1"/>
        <v>61.014000000000003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2:L3"/>
    <mergeCell ref="B5:B6"/>
    <mergeCell ref="C5:G5"/>
    <mergeCell ref="H5:L5"/>
    <mergeCell ref="B36:L3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66.28515625" customWidth="1"/>
    <col min="3" max="3" width="14.28515625" bestFit="1" customWidth="1"/>
    <col min="4" max="12" width="11.85546875" customWidth="1"/>
  </cols>
  <sheetData>
    <row r="2" spans="2:17" x14ac:dyDescent="0.25">
      <c r="B2" s="19" t="s">
        <v>43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3144.7910000000002</v>
      </c>
      <c r="D7" s="1">
        <v>0</v>
      </c>
      <c r="E7" s="1">
        <v>0</v>
      </c>
      <c r="F7" s="1">
        <v>0</v>
      </c>
      <c r="G7" s="7">
        <f>C7+D7+E7+F7</f>
        <v>3144.7910000000002</v>
      </c>
      <c r="H7" s="8">
        <v>4.9359999999999999</v>
      </c>
      <c r="I7" s="1">
        <v>0</v>
      </c>
      <c r="J7" s="1">
        <v>0</v>
      </c>
      <c r="K7" s="1">
        <v>0</v>
      </c>
      <c r="L7" s="13">
        <f>H7+I7+J7+K7</f>
        <v>4.9359999999999999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104.941</v>
      </c>
      <c r="F8" s="1">
        <v>0</v>
      </c>
      <c r="G8" s="7">
        <f>C8+D8+E8+F8</f>
        <v>104.941</v>
      </c>
      <c r="H8" s="1">
        <v>0</v>
      </c>
      <c r="I8" s="1">
        <v>0</v>
      </c>
      <c r="J8" s="8">
        <v>0.16500000000000001</v>
      </c>
      <c r="K8" s="1">
        <v>0</v>
      </c>
      <c r="L8" s="13">
        <f>H8+I8+J8+K8</f>
        <v>0.16500000000000001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1278.338</v>
      </c>
      <c r="F9" s="1">
        <v>0</v>
      </c>
      <c r="G9" s="7">
        <f t="shared" ref="G9:G34" si="0">C9+D9+E9+F9</f>
        <v>1278.338</v>
      </c>
      <c r="H9" s="1">
        <v>0</v>
      </c>
      <c r="I9" s="1">
        <v>0</v>
      </c>
      <c r="J9" s="8">
        <v>2.5739999999999998</v>
      </c>
      <c r="K9" s="1">
        <v>0</v>
      </c>
      <c r="L9" s="13">
        <f t="shared" ref="L9:L35" si="1">H9+I9+J9+K9</f>
        <v>2.5739999999999998</v>
      </c>
      <c r="N9" s="15"/>
      <c r="O9" s="15"/>
      <c r="P9" s="15"/>
      <c r="Q9" s="15"/>
    </row>
    <row r="10" spans="2:17" x14ac:dyDescent="0.25">
      <c r="B10" s="2" t="s">
        <v>7</v>
      </c>
      <c r="C10" s="3">
        <f>935.92+974.005</f>
        <v>1909.925</v>
      </c>
      <c r="D10" s="1">
        <v>0</v>
      </c>
      <c r="E10" s="3">
        <v>216.33099999999999</v>
      </c>
      <c r="F10" s="8">
        <v>47.834000000000003</v>
      </c>
      <c r="G10" s="7">
        <f t="shared" si="0"/>
        <v>2174.0899999999997</v>
      </c>
      <c r="H10" s="8">
        <v>2.9550000000000001</v>
      </c>
      <c r="I10" s="1">
        <v>0</v>
      </c>
      <c r="J10" s="8">
        <v>0.35799999999999998</v>
      </c>
      <c r="K10" s="8">
        <v>7.9000000000000001E-2</v>
      </c>
      <c r="L10" s="13">
        <f t="shared" si="1"/>
        <v>3.3920000000000003</v>
      </c>
      <c r="N10" s="15"/>
      <c r="O10" s="15"/>
      <c r="P10" s="15"/>
      <c r="Q10" s="15"/>
    </row>
    <row r="11" spans="2:17" x14ac:dyDescent="0.25">
      <c r="B11" s="2" t="s">
        <v>8</v>
      </c>
      <c r="C11" s="3">
        <f>9105.698+2.817</f>
        <v>9108.5149999999994</v>
      </c>
      <c r="D11" s="1">
        <v>0</v>
      </c>
      <c r="E11" s="8">
        <v>229.745</v>
      </c>
      <c r="F11" s="8">
        <v>0.159</v>
      </c>
      <c r="G11" s="7">
        <f t="shared" si="0"/>
        <v>9338.4189999999999</v>
      </c>
      <c r="H11" s="8">
        <v>14.548</v>
      </c>
      <c r="I11" s="1">
        <v>0</v>
      </c>
      <c r="J11" s="8">
        <v>0.373</v>
      </c>
      <c r="K11" s="1">
        <v>0</v>
      </c>
      <c r="L11" s="13">
        <f t="shared" si="1"/>
        <v>14.920999999999999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40.765000000000001</v>
      </c>
      <c r="F12" s="1">
        <v>0</v>
      </c>
      <c r="G12" s="7">
        <f t="shared" si="0"/>
        <v>40.765000000000001</v>
      </c>
      <c r="H12" s="1">
        <v>0</v>
      </c>
      <c r="I12" s="1">
        <v>0</v>
      </c>
      <c r="J12" s="8">
        <v>7.9000000000000001E-2</v>
      </c>
      <c r="K12" s="1">
        <v>0</v>
      </c>
      <c r="L12" s="13">
        <f t="shared" si="1"/>
        <v>7.9000000000000001E-2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1643.2280000000001</v>
      </c>
      <c r="F13" s="1">
        <v>0</v>
      </c>
      <c r="G13" s="7">
        <f t="shared" si="0"/>
        <v>1643.2280000000001</v>
      </c>
      <c r="H13" s="1">
        <v>0</v>
      </c>
      <c r="I13" s="1">
        <v>0</v>
      </c>
      <c r="J13" s="8">
        <v>2.99</v>
      </c>
      <c r="K13" s="1">
        <v>0</v>
      </c>
      <c r="L13" s="13">
        <f t="shared" si="1"/>
        <v>2.99</v>
      </c>
      <c r="N13" s="15"/>
      <c r="O13" s="15"/>
      <c r="P13" s="15"/>
      <c r="Q13" s="15"/>
    </row>
    <row r="14" spans="2:17" x14ac:dyDescent="0.25">
      <c r="B14" s="2" t="s">
        <v>10</v>
      </c>
      <c r="C14" s="3">
        <v>794.19899999999996</v>
      </c>
      <c r="D14" s="1">
        <v>0</v>
      </c>
      <c r="E14" s="1">
        <v>0</v>
      </c>
      <c r="F14" s="1">
        <v>0</v>
      </c>
      <c r="G14" s="7">
        <f t="shared" si="0"/>
        <v>794.19899999999996</v>
      </c>
      <c r="H14" s="8">
        <v>1.4119999999999999</v>
      </c>
      <c r="I14" s="1">
        <v>0</v>
      </c>
      <c r="J14" s="1">
        <v>0</v>
      </c>
      <c r="K14" s="1">
        <v>0</v>
      </c>
      <c r="L14" s="13">
        <f t="shared" si="1"/>
        <v>1.4119999999999999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1292.739</v>
      </c>
      <c r="F15" s="1">
        <v>0</v>
      </c>
      <c r="G15" s="7">
        <f t="shared" si="0"/>
        <v>1292.739</v>
      </c>
      <c r="H15" s="1">
        <v>0</v>
      </c>
      <c r="I15" s="1">
        <v>0</v>
      </c>
      <c r="J15" s="8">
        <v>2.0289999999999999</v>
      </c>
      <c r="K15" s="1">
        <v>0</v>
      </c>
      <c r="L15" s="13">
        <f t="shared" si="1"/>
        <v>2.0289999999999999</v>
      </c>
      <c r="N15" s="15"/>
      <c r="O15" s="15"/>
      <c r="P15" s="15"/>
      <c r="Q15" s="15"/>
    </row>
    <row r="16" spans="2:17" x14ac:dyDescent="0.25">
      <c r="B16" s="2" t="s">
        <v>19</v>
      </c>
      <c r="C16" s="3">
        <f>1.944+320.026</f>
        <v>321.97000000000003</v>
      </c>
      <c r="D16" s="1">
        <v>0</v>
      </c>
      <c r="E16" s="3">
        <f>249.024+13.725</f>
        <v>262.74900000000002</v>
      </c>
      <c r="F16" s="3">
        <f>73.26+8.523</f>
        <v>81.783000000000001</v>
      </c>
      <c r="G16" s="7">
        <f t="shared" si="0"/>
        <v>666.50200000000007</v>
      </c>
      <c r="H16" s="8">
        <v>0.505</v>
      </c>
      <c r="I16" s="1">
        <v>0</v>
      </c>
      <c r="J16" s="8">
        <v>0.41199999999999998</v>
      </c>
      <c r="K16" s="8">
        <v>0.128</v>
      </c>
      <c r="L16" s="13">
        <f t="shared" si="1"/>
        <v>1.0449999999999999</v>
      </c>
      <c r="N16" s="15"/>
      <c r="O16" s="15"/>
      <c r="P16" s="15"/>
      <c r="Q16" s="15"/>
    </row>
    <row r="17" spans="2:17" x14ac:dyDescent="0.25">
      <c r="B17" s="2" t="s">
        <v>18</v>
      </c>
      <c r="C17" s="3">
        <v>907.779</v>
      </c>
      <c r="D17" s="1">
        <v>0</v>
      </c>
      <c r="E17" s="1">
        <v>0</v>
      </c>
      <c r="F17" s="1">
        <v>0</v>
      </c>
      <c r="G17" s="7">
        <f t="shared" si="0"/>
        <v>907.779</v>
      </c>
      <c r="H17" s="8">
        <v>1.425</v>
      </c>
      <c r="I17" s="1">
        <v>0</v>
      </c>
      <c r="J17" s="1">
        <v>0</v>
      </c>
      <c r="K17" s="1">
        <v>0</v>
      </c>
      <c r="L17" s="13">
        <f t="shared" si="1"/>
        <v>1.425</v>
      </c>
      <c r="N17" s="15"/>
      <c r="O17" s="15"/>
      <c r="P17" s="15"/>
      <c r="Q17" s="15"/>
    </row>
    <row r="18" spans="2:17" x14ac:dyDescent="0.25">
      <c r="B18" s="2" t="s">
        <v>14</v>
      </c>
      <c r="C18" s="3">
        <v>4499.1409999999996</v>
      </c>
      <c r="D18" s="3">
        <v>545.06899999999996</v>
      </c>
      <c r="E18" s="3">
        <v>13.766</v>
      </c>
      <c r="F18" s="1">
        <v>0</v>
      </c>
      <c r="G18" s="7">
        <f t="shared" si="0"/>
        <v>5057.9759999999987</v>
      </c>
      <c r="H18" s="8">
        <v>7.0609999999999999</v>
      </c>
      <c r="I18" s="8">
        <v>0.85499999999999998</v>
      </c>
      <c r="J18" s="8">
        <v>2.1999999999999999E-2</v>
      </c>
      <c r="K18" s="1">
        <v>0</v>
      </c>
      <c r="L18" s="13">
        <f t="shared" si="1"/>
        <v>7.9380000000000006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116.366+46.009+1345.187</f>
        <v>1507.5619999999999</v>
      </c>
      <c r="F19" s="1">
        <v>0</v>
      </c>
      <c r="G19" s="7">
        <f t="shared" si="0"/>
        <v>1507.5619999999999</v>
      </c>
      <c r="H19" s="1">
        <v>0</v>
      </c>
      <c r="I19" s="1">
        <v>0</v>
      </c>
      <c r="J19" s="8">
        <v>3.12</v>
      </c>
      <c r="K19" s="1">
        <v>0</v>
      </c>
      <c r="L19" s="13">
        <f t="shared" si="1"/>
        <v>3.12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187.059</v>
      </c>
      <c r="F20" s="1">
        <v>0</v>
      </c>
      <c r="G20" s="7">
        <f t="shared" si="0"/>
        <v>187.059</v>
      </c>
      <c r="H20" s="1">
        <v>0</v>
      </c>
      <c r="I20" s="1">
        <v>0</v>
      </c>
      <c r="J20" s="8">
        <v>0.29399999999999998</v>
      </c>
      <c r="K20" s="1">
        <v>0</v>
      </c>
      <c r="L20" s="13">
        <f t="shared" si="1"/>
        <v>0.29399999999999998</v>
      </c>
      <c r="N20" s="15"/>
      <c r="O20" s="15"/>
      <c r="P20" s="15"/>
      <c r="Q20" s="15"/>
    </row>
    <row r="21" spans="2:17" x14ac:dyDescent="0.25">
      <c r="B21" s="2" t="s">
        <v>23</v>
      </c>
      <c r="C21" s="1">
        <v>0</v>
      </c>
      <c r="D21" s="1">
        <v>0</v>
      </c>
      <c r="E21" s="3">
        <v>101.624</v>
      </c>
      <c r="F21" s="1">
        <v>0</v>
      </c>
      <c r="G21" s="7">
        <f t="shared" si="0"/>
        <v>101.624</v>
      </c>
      <c r="H21" s="1">
        <v>0</v>
      </c>
      <c r="I21" s="1">
        <v>0</v>
      </c>
      <c r="J21" s="8">
        <v>0.159</v>
      </c>
      <c r="K21" s="1">
        <v>0</v>
      </c>
      <c r="L21" s="13">
        <f t="shared" si="1"/>
        <v>0.159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35.497</v>
      </c>
      <c r="F22" s="3">
        <v>29.984999999999999</v>
      </c>
      <c r="G22" s="7">
        <f t="shared" si="0"/>
        <v>65.481999999999999</v>
      </c>
      <c r="H22" s="1">
        <v>0</v>
      </c>
      <c r="I22" s="1">
        <v>0</v>
      </c>
      <c r="J22" s="8">
        <v>5.3999999999999999E-2</v>
      </c>
      <c r="K22" s="8">
        <v>4.5999999999999999E-2</v>
      </c>
      <c r="L22" s="13">
        <f t="shared" si="1"/>
        <v>0.1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4.93</v>
      </c>
      <c r="F23" s="1">
        <v>0</v>
      </c>
      <c r="G23" s="7">
        <f t="shared" si="0"/>
        <v>4.93</v>
      </c>
      <c r="H23" s="1">
        <v>0</v>
      </c>
      <c r="I23" s="1">
        <v>0</v>
      </c>
      <c r="J23" s="8">
        <v>8.0000000000000002E-3</v>
      </c>
      <c r="K23" s="1">
        <v>0</v>
      </c>
      <c r="L23" s="13">
        <f t="shared" si="1"/>
        <v>8.0000000000000002E-3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31.834</v>
      </c>
      <c r="F24" s="3">
        <v>4.4980000000000002</v>
      </c>
      <c r="G24" s="7">
        <f t="shared" si="0"/>
        <v>36.332000000000001</v>
      </c>
      <c r="H24" s="1">
        <v>0</v>
      </c>
      <c r="I24" s="1">
        <v>0</v>
      </c>
      <c r="J24" s="8">
        <v>5.6000000000000001E-2</v>
      </c>
      <c r="K24" s="8">
        <v>7.0000000000000001E-3</v>
      </c>
      <c r="L24" s="13">
        <f t="shared" si="1"/>
        <v>6.3E-2</v>
      </c>
      <c r="N24" s="15"/>
      <c r="O24" s="15"/>
      <c r="P24" s="15"/>
      <c r="Q24" s="15"/>
    </row>
    <row r="25" spans="2:17" x14ac:dyDescent="0.25">
      <c r="B25" s="2" t="s">
        <v>33</v>
      </c>
      <c r="C25" s="8">
        <v>119.107</v>
      </c>
      <c r="D25" s="1">
        <v>0</v>
      </c>
      <c r="E25" s="1">
        <v>0</v>
      </c>
      <c r="F25" s="1">
        <v>0</v>
      </c>
      <c r="G25" s="7">
        <f t="shared" si="0"/>
        <v>119.107</v>
      </c>
      <c r="H25" s="8">
        <v>0.187</v>
      </c>
      <c r="I25" s="1">
        <v>0</v>
      </c>
      <c r="J25" s="1">
        <v>0</v>
      </c>
      <c r="K25" s="1">
        <v>0</v>
      </c>
      <c r="L25" s="13">
        <f t="shared" si="1"/>
        <v>0.187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433.31900000000002</v>
      </c>
      <c r="F26" s="8">
        <v>274.79000000000002</v>
      </c>
      <c r="G26" s="7">
        <f t="shared" si="0"/>
        <v>708.10900000000004</v>
      </c>
      <c r="H26" s="1">
        <v>0</v>
      </c>
      <c r="I26" s="1">
        <v>0</v>
      </c>
      <c r="J26" s="8">
        <v>0.78200000000000003</v>
      </c>
      <c r="K26" s="8">
        <v>0.52300000000000002</v>
      </c>
      <c r="L26" s="13">
        <f t="shared" si="1"/>
        <v>1.3050000000000002</v>
      </c>
      <c r="N26" s="15"/>
      <c r="O26" s="15"/>
      <c r="P26" s="15"/>
      <c r="Q26" s="15"/>
    </row>
    <row r="27" spans="2:17" x14ac:dyDescent="0.25">
      <c r="B27" s="2" t="s">
        <v>25</v>
      </c>
      <c r="C27" s="3">
        <v>1428.0450000000001</v>
      </c>
      <c r="D27" s="1">
        <v>0</v>
      </c>
      <c r="E27" s="3">
        <v>1232.577</v>
      </c>
      <c r="F27" s="1">
        <v>0</v>
      </c>
      <c r="G27" s="7">
        <f t="shared" si="0"/>
        <v>2660.6220000000003</v>
      </c>
      <c r="H27" s="8">
        <v>2.6970000000000001</v>
      </c>
      <c r="I27" s="1">
        <v>0</v>
      </c>
      <c r="J27" s="8">
        <v>2.1739999999999999</v>
      </c>
      <c r="K27" s="1">
        <v>0</v>
      </c>
      <c r="L27" s="13">
        <f t="shared" si="1"/>
        <v>4.8710000000000004</v>
      </c>
      <c r="N27" s="15"/>
      <c r="O27" s="15"/>
      <c r="P27" s="15"/>
      <c r="Q27" s="15"/>
    </row>
    <row r="28" spans="2:17" x14ac:dyDescent="0.25">
      <c r="B28" s="2" t="s">
        <v>36</v>
      </c>
      <c r="C28" s="12">
        <f>1645.515+74.212</f>
        <v>1719.7270000000001</v>
      </c>
      <c r="D28" s="1">
        <v>0</v>
      </c>
      <c r="E28" s="1">
        <v>0</v>
      </c>
      <c r="F28" s="1">
        <v>0</v>
      </c>
      <c r="G28" s="7">
        <f t="shared" si="0"/>
        <v>1719.7270000000001</v>
      </c>
      <c r="H28" s="8">
        <v>2.6989999999999998</v>
      </c>
      <c r="I28" s="1">
        <v>0</v>
      </c>
      <c r="J28" s="1">
        <v>0</v>
      </c>
      <c r="K28" s="1">
        <v>0</v>
      </c>
      <c r="L28" s="13">
        <f t="shared" si="1"/>
        <v>2.6989999999999998</v>
      </c>
      <c r="N28" s="15"/>
      <c r="O28" s="15"/>
      <c r="P28" s="15"/>
      <c r="Q28" s="15"/>
    </row>
    <row r="29" spans="2:17" x14ac:dyDescent="0.25">
      <c r="B29" s="2" t="s">
        <v>37</v>
      </c>
      <c r="C29" s="12">
        <f>403.067+12.173</f>
        <v>415.24</v>
      </c>
      <c r="D29" s="1">
        <v>0</v>
      </c>
      <c r="E29" s="1">
        <v>0</v>
      </c>
      <c r="F29" s="1">
        <v>0</v>
      </c>
      <c r="G29" s="7">
        <f t="shared" si="0"/>
        <v>415.24</v>
      </c>
      <c r="H29" s="8">
        <v>0.65200000000000002</v>
      </c>
      <c r="I29" s="1">
        <v>0</v>
      </c>
      <c r="J29" s="1">
        <v>0</v>
      </c>
      <c r="K29" s="1">
        <v>0</v>
      </c>
      <c r="L29" s="13">
        <f t="shared" si="1"/>
        <v>0.65200000000000002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28.690999999999999</v>
      </c>
      <c r="F30" s="1">
        <v>0</v>
      </c>
      <c r="G30" s="7">
        <f t="shared" si="0"/>
        <v>28.690999999999999</v>
      </c>
      <c r="H30" s="1">
        <v>0</v>
      </c>
      <c r="I30" s="1">
        <v>0</v>
      </c>
      <c r="J30" s="8">
        <v>6.4000000000000001E-2</v>
      </c>
      <c r="K30" s="1">
        <v>0</v>
      </c>
      <c r="L30" s="13">
        <f t="shared" si="1"/>
        <v>6.4000000000000001E-2</v>
      </c>
      <c r="N30" s="15"/>
      <c r="O30" s="15"/>
      <c r="P30" s="15"/>
      <c r="Q30" s="15"/>
    </row>
    <row r="31" spans="2:17" x14ac:dyDescent="0.25">
      <c r="B31" s="2" t="s">
        <v>26</v>
      </c>
      <c r="C31" s="1">
        <v>0</v>
      </c>
      <c r="D31" s="1">
        <v>0</v>
      </c>
      <c r="E31" s="3">
        <v>492.21100000000001</v>
      </c>
      <c r="F31" s="1">
        <v>0</v>
      </c>
      <c r="G31" s="7">
        <f t="shared" si="0"/>
        <v>492.21100000000001</v>
      </c>
      <c r="H31" s="1">
        <v>0</v>
      </c>
      <c r="I31" s="1">
        <v>0</v>
      </c>
      <c r="J31" s="8">
        <v>0.81399999999999995</v>
      </c>
      <c r="K31" s="1">
        <v>0</v>
      </c>
      <c r="L31" s="13">
        <f t="shared" si="1"/>
        <v>0.81399999999999995</v>
      </c>
      <c r="N31" s="15"/>
      <c r="O31" s="15"/>
      <c r="P31" s="15"/>
      <c r="Q31" s="15"/>
    </row>
    <row r="32" spans="2:17" x14ac:dyDescent="0.25">
      <c r="B32" s="2" t="s">
        <v>28</v>
      </c>
      <c r="C32" s="1">
        <v>0</v>
      </c>
      <c r="D32" s="3">
        <v>446.589</v>
      </c>
      <c r="E32" s="4">
        <v>0</v>
      </c>
      <c r="F32" s="1">
        <v>0</v>
      </c>
      <c r="G32" s="7">
        <f t="shared" si="0"/>
        <v>446.589</v>
      </c>
      <c r="H32" s="1">
        <v>0</v>
      </c>
      <c r="I32" s="8">
        <v>0.70099999999999996</v>
      </c>
      <c r="J32" s="1">
        <v>0</v>
      </c>
      <c r="K32" s="1">
        <v>0</v>
      </c>
      <c r="L32" s="13">
        <f t="shared" si="1"/>
        <v>0.70099999999999996</v>
      </c>
      <c r="N32" s="15"/>
      <c r="O32" s="15"/>
      <c r="P32" s="15"/>
      <c r="Q32" s="15"/>
    </row>
    <row r="33" spans="2:17" x14ac:dyDescent="0.25">
      <c r="B33" s="2" t="s">
        <v>29</v>
      </c>
      <c r="C33" s="3">
        <v>547.298</v>
      </c>
      <c r="D33" s="1">
        <v>0</v>
      </c>
      <c r="E33" s="1">
        <v>0</v>
      </c>
      <c r="F33" s="1">
        <v>0</v>
      </c>
      <c r="G33" s="7">
        <f t="shared" si="0"/>
        <v>547.298</v>
      </c>
      <c r="H33" s="8">
        <v>0.95799999999999996</v>
      </c>
      <c r="I33" s="1">
        <v>0</v>
      </c>
      <c r="J33" s="1">
        <v>0</v>
      </c>
      <c r="K33" s="1">
        <v>0</v>
      </c>
      <c r="L33" s="13">
        <f t="shared" si="1"/>
        <v>0.95799999999999996</v>
      </c>
      <c r="N33" s="15"/>
      <c r="O33" s="15"/>
      <c r="P33" s="15"/>
      <c r="Q33" s="15"/>
    </row>
    <row r="34" spans="2:17" x14ac:dyDescent="0.25">
      <c r="B34" s="2" t="s">
        <v>30</v>
      </c>
      <c r="C34" s="3">
        <v>353.65699999999998</v>
      </c>
      <c r="D34" s="1">
        <v>0</v>
      </c>
      <c r="E34" s="3">
        <f>172.274+131.904</f>
        <v>304.178</v>
      </c>
      <c r="F34" s="3">
        <f>141.346+35.406</f>
        <v>176.75200000000001</v>
      </c>
      <c r="G34" s="7">
        <f t="shared" si="0"/>
        <v>834.58699999999999</v>
      </c>
      <c r="H34" s="8">
        <v>0.58499999999999996</v>
      </c>
      <c r="I34" s="1">
        <v>0</v>
      </c>
      <c r="J34" s="8">
        <v>0.54500000000000004</v>
      </c>
      <c r="K34" s="8">
        <v>0.307</v>
      </c>
      <c r="L34" s="13">
        <f t="shared" si="1"/>
        <v>1.4369999999999998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25269.394</v>
      </c>
      <c r="D35" s="10">
        <f>SUM(D7:D34)</f>
        <v>991.6579999999999</v>
      </c>
      <c r="E35" s="10">
        <f>SUM(E7:E34)</f>
        <v>9442.0839999999989</v>
      </c>
      <c r="F35" s="10">
        <f>SUM(F7:F34)</f>
        <v>615.80100000000004</v>
      </c>
      <c r="G35" s="10">
        <f>C35+D35+E35+F35</f>
        <v>36318.936999999998</v>
      </c>
      <c r="H35" s="10">
        <f>SUM(H7:H34)</f>
        <v>40.619999999999997</v>
      </c>
      <c r="I35" s="10">
        <f>SUM(I7:I34)</f>
        <v>1.556</v>
      </c>
      <c r="J35" s="10">
        <f>SUM(J7:J34)</f>
        <v>17.071999999999999</v>
      </c>
      <c r="K35" s="10">
        <f>SUM(K7:K34)</f>
        <v>1.0900000000000001</v>
      </c>
      <c r="L35" s="14">
        <f t="shared" si="1"/>
        <v>60.337999999999994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2:L3"/>
    <mergeCell ref="B5:B6"/>
    <mergeCell ref="C5:G5"/>
    <mergeCell ref="H5:L5"/>
    <mergeCell ref="B36:L37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71.57031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44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2322.3620000000001</v>
      </c>
      <c r="D7" s="1">
        <v>0</v>
      </c>
      <c r="E7" s="1">
        <v>0</v>
      </c>
      <c r="F7" s="1">
        <v>0</v>
      </c>
      <c r="G7" s="7">
        <f>C7+D7+E7+F7</f>
        <v>2322.3620000000001</v>
      </c>
      <c r="H7" s="8">
        <v>3.5270000000000001</v>
      </c>
      <c r="I7" s="1">
        <v>0</v>
      </c>
      <c r="J7" s="1">
        <v>0</v>
      </c>
      <c r="K7" s="1">
        <v>0</v>
      </c>
      <c r="L7" s="13">
        <f>H7+I7+J7+K7</f>
        <v>3.5270000000000001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104.693</v>
      </c>
      <c r="F8" s="1">
        <v>0</v>
      </c>
      <c r="G8" s="7">
        <f>C8+D8+E8+F8</f>
        <v>104.693</v>
      </c>
      <c r="H8" s="1">
        <v>0</v>
      </c>
      <c r="I8" s="1">
        <v>0</v>
      </c>
      <c r="J8" s="8">
        <v>0.159</v>
      </c>
      <c r="K8" s="1">
        <v>0</v>
      </c>
      <c r="L8" s="13">
        <f>H8+I8+J8+K8</f>
        <v>0.159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1313.623</v>
      </c>
      <c r="F9" s="1">
        <v>0</v>
      </c>
      <c r="G9" s="7">
        <f t="shared" ref="G9:G34" si="0">C9+D9+E9+F9</f>
        <v>1313.623</v>
      </c>
      <c r="H9" s="1">
        <v>0</v>
      </c>
      <c r="I9" s="1">
        <v>0</v>
      </c>
      <c r="J9" s="8">
        <v>2.56</v>
      </c>
      <c r="K9" s="1">
        <v>0</v>
      </c>
      <c r="L9" s="13">
        <f t="shared" ref="L9:L35" si="1">H9+I9+J9+K9</f>
        <v>2.56</v>
      </c>
      <c r="N9" s="15"/>
      <c r="O9" s="15"/>
      <c r="P9" s="15"/>
      <c r="Q9" s="15"/>
    </row>
    <row r="10" spans="2:17" x14ac:dyDescent="0.25">
      <c r="B10" s="2" t="s">
        <v>7</v>
      </c>
      <c r="C10" s="3">
        <f>889.259+931.086</f>
        <v>1820.345</v>
      </c>
      <c r="D10" s="1">
        <v>0</v>
      </c>
      <c r="E10" s="3">
        <v>272.32299999999998</v>
      </c>
      <c r="F10" s="8">
        <v>43.286999999999999</v>
      </c>
      <c r="G10" s="7">
        <f t="shared" si="0"/>
        <v>2135.9549999999999</v>
      </c>
      <c r="H10" s="8">
        <v>2.726</v>
      </c>
      <c r="I10" s="1">
        <v>0</v>
      </c>
      <c r="J10" s="8">
        <v>0.436</v>
      </c>
      <c r="K10" s="8">
        <v>6.9000000000000006E-2</v>
      </c>
      <c r="L10" s="13">
        <f t="shared" si="1"/>
        <v>3.2309999999999999</v>
      </c>
      <c r="N10" s="15"/>
      <c r="O10" s="15"/>
      <c r="P10" s="15"/>
      <c r="Q10" s="15"/>
    </row>
    <row r="11" spans="2:17" x14ac:dyDescent="0.25">
      <c r="B11" s="2" t="s">
        <v>8</v>
      </c>
      <c r="C11" s="3">
        <f>8474.902+3.312</f>
        <v>8478.2139999999999</v>
      </c>
      <c r="D11" s="1">
        <v>0</v>
      </c>
      <c r="E11" s="8">
        <v>236.02600000000001</v>
      </c>
      <c r="F11" s="8">
        <v>0.191</v>
      </c>
      <c r="G11" s="7">
        <f t="shared" si="0"/>
        <v>8714.4310000000005</v>
      </c>
      <c r="H11" s="8">
        <v>13.105</v>
      </c>
      <c r="I11" s="1">
        <v>0</v>
      </c>
      <c r="J11" s="8">
        <v>0.371</v>
      </c>
      <c r="K11" s="1">
        <v>0</v>
      </c>
      <c r="L11" s="13">
        <f t="shared" si="1"/>
        <v>13.476000000000001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24.548999999999999</v>
      </c>
      <c r="F12" s="1">
        <v>0</v>
      </c>
      <c r="G12" s="7">
        <f t="shared" si="0"/>
        <v>24.548999999999999</v>
      </c>
      <c r="H12" s="1">
        <v>0</v>
      </c>
      <c r="I12" s="1">
        <v>0</v>
      </c>
      <c r="J12" s="8">
        <v>4.5999999999999999E-2</v>
      </c>
      <c r="K12" s="1">
        <v>0</v>
      </c>
      <c r="L12" s="13">
        <f t="shared" si="1"/>
        <v>4.5999999999999999E-2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1842.0239999999999</v>
      </c>
      <c r="F13" s="1">
        <v>0</v>
      </c>
      <c r="G13" s="7">
        <f t="shared" si="0"/>
        <v>1842.0239999999999</v>
      </c>
      <c r="H13" s="1">
        <v>0</v>
      </c>
      <c r="I13" s="1">
        <v>0</v>
      </c>
      <c r="J13" s="8">
        <v>3.2429999999999999</v>
      </c>
      <c r="K13" s="1">
        <v>0</v>
      </c>
      <c r="L13" s="13">
        <f t="shared" si="1"/>
        <v>3.2429999999999999</v>
      </c>
      <c r="N13" s="15"/>
      <c r="O13" s="15"/>
      <c r="P13" s="15"/>
      <c r="Q13" s="15"/>
    </row>
    <row r="14" spans="2:17" x14ac:dyDescent="0.25">
      <c r="B14" s="2" t="s">
        <v>10</v>
      </c>
      <c r="C14" s="3">
        <v>802.37800000000004</v>
      </c>
      <c r="D14" s="1">
        <v>0</v>
      </c>
      <c r="E14" s="1">
        <v>0</v>
      </c>
      <c r="F14" s="1">
        <v>0</v>
      </c>
      <c r="G14" s="7">
        <f t="shared" si="0"/>
        <v>802.37800000000004</v>
      </c>
      <c r="H14" s="8">
        <v>1.38</v>
      </c>
      <c r="I14" s="1">
        <v>0</v>
      </c>
      <c r="J14" s="1">
        <v>0</v>
      </c>
      <c r="K14" s="1">
        <v>0</v>
      </c>
      <c r="L14" s="13">
        <f t="shared" si="1"/>
        <v>1.38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1279.135</v>
      </c>
      <c r="F15" s="1">
        <v>0</v>
      </c>
      <c r="G15" s="7">
        <f t="shared" si="0"/>
        <v>1279.135</v>
      </c>
      <c r="H15" s="1">
        <v>0</v>
      </c>
      <c r="I15" s="1">
        <v>0</v>
      </c>
      <c r="J15" s="8">
        <v>1.9430000000000001</v>
      </c>
      <c r="K15" s="1">
        <v>0</v>
      </c>
      <c r="L15" s="13">
        <f t="shared" si="1"/>
        <v>1.9430000000000001</v>
      </c>
      <c r="N15" s="15"/>
      <c r="O15" s="15"/>
      <c r="P15" s="15"/>
      <c r="Q15" s="15"/>
    </row>
    <row r="16" spans="2:17" x14ac:dyDescent="0.25">
      <c r="B16" s="2" t="s">
        <v>19</v>
      </c>
      <c r="C16" s="3">
        <f>1.944+320.026</f>
        <v>321.97000000000003</v>
      </c>
      <c r="D16" s="1">
        <v>0</v>
      </c>
      <c r="E16" s="3">
        <f>249.024+13.725</f>
        <v>262.74900000000002</v>
      </c>
      <c r="F16" s="3">
        <f>73.26+8.523</f>
        <v>81.783000000000001</v>
      </c>
      <c r="G16" s="7">
        <f t="shared" si="0"/>
        <v>666.50200000000007</v>
      </c>
      <c r="H16" s="8">
        <v>0.48899999999999999</v>
      </c>
      <c r="I16" s="1">
        <v>0</v>
      </c>
      <c r="J16" s="8">
        <v>0.39900000000000002</v>
      </c>
      <c r="K16" s="8">
        <v>0.124</v>
      </c>
      <c r="L16" s="13">
        <f t="shared" si="1"/>
        <v>1.012</v>
      </c>
      <c r="N16" s="15"/>
      <c r="O16" s="15"/>
      <c r="P16" s="15"/>
      <c r="Q16" s="15"/>
    </row>
    <row r="17" spans="2:17" x14ac:dyDescent="0.25">
      <c r="B17" s="2" t="s">
        <v>18</v>
      </c>
      <c r="C17" s="3">
        <v>907.779</v>
      </c>
      <c r="D17" s="1">
        <v>0</v>
      </c>
      <c r="E17" s="1">
        <v>0</v>
      </c>
      <c r="F17" s="1">
        <v>0</v>
      </c>
      <c r="G17" s="7">
        <f t="shared" si="0"/>
        <v>907.779</v>
      </c>
      <c r="H17" s="8">
        <v>1.379</v>
      </c>
      <c r="I17" s="1">
        <v>0</v>
      </c>
      <c r="J17" s="1">
        <v>0</v>
      </c>
      <c r="K17" s="1">
        <v>0</v>
      </c>
      <c r="L17" s="13">
        <f t="shared" si="1"/>
        <v>1.379</v>
      </c>
      <c r="N17" s="15"/>
      <c r="O17" s="15"/>
      <c r="P17" s="15"/>
      <c r="Q17" s="15"/>
    </row>
    <row r="18" spans="2:17" x14ac:dyDescent="0.25">
      <c r="B18" s="2" t="s">
        <v>14</v>
      </c>
      <c r="C18" s="3">
        <v>4019.1219999999998</v>
      </c>
      <c r="D18" s="3">
        <v>551.13699999999994</v>
      </c>
      <c r="E18" s="3">
        <v>13.474</v>
      </c>
      <c r="F18" s="1">
        <v>0</v>
      </c>
      <c r="G18" s="7">
        <f t="shared" si="0"/>
        <v>4583.7330000000002</v>
      </c>
      <c r="H18" s="8">
        <v>6.1040000000000001</v>
      </c>
      <c r="I18" s="8">
        <v>0.83699999999999997</v>
      </c>
      <c r="J18" s="8">
        <v>0.02</v>
      </c>
      <c r="K18" s="1">
        <v>0</v>
      </c>
      <c r="L18" s="13">
        <f t="shared" si="1"/>
        <v>6.9609999999999994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122.126+26.275+1382.235+2.792</f>
        <v>1533.4279999999999</v>
      </c>
      <c r="F19" s="1">
        <v>0</v>
      </c>
      <c r="G19" s="7">
        <f t="shared" si="0"/>
        <v>1533.4279999999999</v>
      </c>
      <c r="H19" s="1">
        <v>0</v>
      </c>
      <c r="I19" s="1">
        <v>0</v>
      </c>
      <c r="J19" s="8">
        <v>3.0710000000000002</v>
      </c>
      <c r="K19" s="1">
        <v>0</v>
      </c>
      <c r="L19" s="13">
        <f t="shared" si="1"/>
        <v>3.0710000000000002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187.059</v>
      </c>
      <c r="F20" s="1">
        <v>0</v>
      </c>
      <c r="G20" s="7">
        <f t="shared" si="0"/>
        <v>187.059</v>
      </c>
      <c r="H20" s="1">
        <v>0</v>
      </c>
      <c r="I20" s="1">
        <v>0</v>
      </c>
      <c r="J20" s="8">
        <v>0.28399999999999997</v>
      </c>
      <c r="K20" s="1">
        <v>0</v>
      </c>
      <c r="L20" s="13">
        <f t="shared" si="1"/>
        <v>0.28399999999999997</v>
      </c>
      <c r="N20" s="15"/>
      <c r="O20" s="15"/>
      <c r="P20" s="15"/>
      <c r="Q20" s="15"/>
    </row>
    <row r="21" spans="2:17" x14ac:dyDescent="0.25">
      <c r="B21" s="2" t="s">
        <v>23</v>
      </c>
      <c r="C21" s="1">
        <v>0</v>
      </c>
      <c r="D21" s="1">
        <v>0</v>
      </c>
      <c r="E21" s="3">
        <f>86.118+18.875</f>
        <v>104.99299999999999</v>
      </c>
      <c r="F21" s="1">
        <v>0</v>
      </c>
      <c r="G21" s="7">
        <f t="shared" si="0"/>
        <v>104.99299999999999</v>
      </c>
      <c r="H21" s="1">
        <v>0</v>
      </c>
      <c r="I21" s="1">
        <v>0</v>
      </c>
      <c r="J21" s="8">
        <v>0.159</v>
      </c>
      <c r="K21" s="1">
        <v>0</v>
      </c>
      <c r="L21" s="13">
        <f t="shared" si="1"/>
        <v>0.159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31.902000000000001</v>
      </c>
      <c r="F22" s="3">
        <v>25.597000000000001</v>
      </c>
      <c r="G22" s="7">
        <f t="shared" si="0"/>
        <v>57.499000000000002</v>
      </c>
      <c r="H22" s="1">
        <v>0</v>
      </c>
      <c r="I22" s="1">
        <v>0</v>
      </c>
      <c r="J22" s="8">
        <v>4.7E-2</v>
      </c>
      <c r="K22" s="8">
        <v>3.7999999999999999E-2</v>
      </c>
      <c r="L22" s="13">
        <f t="shared" si="1"/>
        <v>8.4999999999999992E-2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3.9460000000000002</v>
      </c>
      <c r="F23" s="1">
        <v>0</v>
      </c>
      <c r="G23" s="7">
        <f t="shared" si="0"/>
        <v>3.9460000000000002</v>
      </c>
      <c r="H23" s="1">
        <v>0</v>
      </c>
      <c r="I23" s="1">
        <v>0</v>
      </c>
      <c r="J23" s="8">
        <v>6.0000000000000001E-3</v>
      </c>
      <c r="K23" s="1">
        <v>0</v>
      </c>
      <c r="L23" s="13">
        <f t="shared" si="1"/>
        <v>6.0000000000000001E-3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28.893999999999998</v>
      </c>
      <c r="F24" s="3">
        <v>3.81</v>
      </c>
      <c r="G24" s="7">
        <f t="shared" si="0"/>
        <v>32.704000000000001</v>
      </c>
      <c r="H24" s="1">
        <v>0</v>
      </c>
      <c r="I24" s="1">
        <v>0</v>
      </c>
      <c r="J24" s="8">
        <v>4.9000000000000002E-2</v>
      </c>
      <c r="K24" s="8">
        <v>6.0000000000000001E-3</v>
      </c>
      <c r="L24" s="13">
        <f t="shared" si="1"/>
        <v>5.5E-2</v>
      </c>
      <c r="N24" s="15"/>
      <c r="O24" s="15"/>
      <c r="P24" s="15"/>
      <c r="Q24" s="15"/>
    </row>
    <row r="25" spans="2:17" x14ac:dyDescent="0.25">
      <c r="B25" s="2" t="s">
        <v>33</v>
      </c>
      <c r="C25" s="8">
        <v>100.006</v>
      </c>
      <c r="D25" s="1">
        <v>0</v>
      </c>
      <c r="E25" s="1">
        <v>0</v>
      </c>
      <c r="F25" s="1">
        <v>0</v>
      </c>
      <c r="G25" s="7">
        <f t="shared" si="0"/>
        <v>100.006</v>
      </c>
      <c r="H25" s="8">
        <v>0.152</v>
      </c>
      <c r="I25" s="1">
        <v>0</v>
      </c>
      <c r="J25" s="1">
        <v>0</v>
      </c>
      <c r="K25" s="1">
        <v>0</v>
      </c>
      <c r="L25" s="13">
        <f t="shared" si="1"/>
        <v>0.152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470.214</v>
      </c>
      <c r="F26" s="8">
        <v>289.60700000000003</v>
      </c>
      <c r="G26" s="7">
        <f t="shared" si="0"/>
        <v>759.82100000000003</v>
      </c>
      <c r="H26" s="1">
        <v>0</v>
      </c>
      <c r="I26" s="1">
        <v>0</v>
      </c>
      <c r="J26" s="8">
        <v>0.82199999999999995</v>
      </c>
      <c r="K26" s="8">
        <v>0.53300000000000003</v>
      </c>
      <c r="L26" s="13">
        <f t="shared" si="1"/>
        <v>1.355</v>
      </c>
      <c r="N26" s="15"/>
      <c r="O26" s="15"/>
      <c r="P26" s="15"/>
      <c r="Q26" s="15"/>
    </row>
    <row r="27" spans="2:17" x14ac:dyDescent="0.25">
      <c r="B27" s="2" t="s">
        <v>25</v>
      </c>
      <c r="C27" s="3">
        <v>1839.3510000000001</v>
      </c>
      <c r="D27" s="1">
        <v>0</v>
      </c>
      <c r="E27" s="3">
        <f>645.568+1400.115+124.692</f>
        <v>2170.375</v>
      </c>
      <c r="F27" s="8">
        <v>51.865000000000002</v>
      </c>
      <c r="G27" s="7">
        <f t="shared" si="0"/>
        <v>4061.5909999999999</v>
      </c>
      <c r="H27" s="8">
        <v>3.3620000000000001</v>
      </c>
      <c r="I27" s="1">
        <v>0</v>
      </c>
      <c r="J27" s="8">
        <v>3.7050000000000001</v>
      </c>
      <c r="K27" s="1">
        <v>7.9000000000000001E-2</v>
      </c>
      <c r="L27" s="13">
        <f t="shared" si="1"/>
        <v>7.1459999999999999</v>
      </c>
      <c r="N27" s="15"/>
      <c r="O27" s="15"/>
      <c r="P27" s="15"/>
      <c r="Q27" s="15"/>
    </row>
    <row r="28" spans="2:17" x14ac:dyDescent="0.25">
      <c r="B28" s="2" t="s">
        <v>36</v>
      </c>
      <c r="C28" s="12">
        <f>1682.767+86.203</f>
        <v>1768.97</v>
      </c>
      <c r="D28" s="1">
        <v>0</v>
      </c>
      <c r="E28" s="1">
        <v>0</v>
      </c>
      <c r="F28" s="1">
        <v>0</v>
      </c>
      <c r="G28" s="7">
        <f t="shared" si="0"/>
        <v>1768.97</v>
      </c>
      <c r="H28" s="8">
        <v>2.6869999999999998</v>
      </c>
      <c r="I28" s="1">
        <v>0</v>
      </c>
      <c r="J28" s="1">
        <v>0</v>
      </c>
      <c r="K28" s="1">
        <v>0</v>
      </c>
      <c r="L28" s="13">
        <f t="shared" si="1"/>
        <v>2.6869999999999998</v>
      </c>
      <c r="N28" s="15"/>
      <c r="O28" s="15"/>
      <c r="P28" s="15"/>
      <c r="Q28" s="15"/>
    </row>
    <row r="29" spans="2:17" x14ac:dyDescent="0.25">
      <c r="B29" s="2" t="s">
        <v>37</v>
      </c>
      <c r="C29" s="12">
        <f>341.385+10.31</f>
        <v>351.69499999999999</v>
      </c>
      <c r="D29" s="1">
        <v>0</v>
      </c>
      <c r="E29" s="1">
        <v>0</v>
      </c>
      <c r="F29" s="1">
        <v>0</v>
      </c>
      <c r="G29" s="7">
        <f t="shared" si="0"/>
        <v>351.69499999999999</v>
      </c>
      <c r="H29" s="8">
        <v>0.53400000000000003</v>
      </c>
      <c r="I29" s="1">
        <v>0</v>
      </c>
      <c r="J29" s="1">
        <v>0</v>
      </c>
      <c r="K29" s="1">
        <v>0</v>
      </c>
      <c r="L29" s="13">
        <f t="shared" si="1"/>
        <v>0.53400000000000003</v>
      </c>
      <c r="N29" s="15"/>
      <c r="O29" s="15"/>
      <c r="P29" s="15"/>
      <c r="Q29" s="15"/>
    </row>
    <row r="30" spans="2:17" ht="15" customHeight="1" x14ac:dyDescent="0.25">
      <c r="B30" s="2" t="s">
        <v>34</v>
      </c>
      <c r="C30" s="1">
        <v>0</v>
      </c>
      <c r="D30" s="1">
        <v>0</v>
      </c>
      <c r="E30" s="3">
        <v>23.8</v>
      </c>
      <c r="F30" s="1">
        <v>0</v>
      </c>
      <c r="G30" s="7">
        <f t="shared" si="0"/>
        <v>23.8</v>
      </c>
      <c r="H30" s="1">
        <v>0</v>
      </c>
      <c r="I30" s="1">
        <v>0</v>
      </c>
      <c r="J30" s="8">
        <v>5.0999999999999997E-2</v>
      </c>
      <c r="K30" s="1">
        <v>0</v>
      </c>
      <c r="L30" s="13">
        <f t="shared" si="1"/>
        <v>5.0999999999999997E-2</v>
      </c>
      <c r="N30" s="15"/>
      <c r="O30" s="15"/>
      <c r="P30" s="15"/>
      <c r="Q30" s="15"/>
    </row>
    <row r="31" spans="2:17" x14ac:dyDescent="0.25">
      <c r="B31" s="2" t="s">
        <v>26</v>
      </c>
      <c r="C31" s="1">
        <v>0</v>
      </c>
      <c r="D31" s="1">
        <v>0</v>
      </c>
      <c r="E31" s="3">
        <v>446.23899999999998</v>
      </c>
      <c r="F31" s="1">
        <v>0</v>
      </c>
      <c r="G31" s="7">
        <f t="shared" si="0"/>
        <v>446.23899999999998</v>
      </c>
      <c r="H31" s="1">
        <v>0</v>
      </c>
      <c r="I31" s="1">
        <v>0</v>
      </c>
      <c r="J31" s="8">
        <v>0.71399999999999997</v>
      </c>
      <c r="K31" s="1">
        <v>0</v>
      </c>
      <c r="L31" s="13">
        <f t="shared" si="1"/>
        <v>0.71399999999999997</v>
      </c>
      <c r="N31" s="15"/>
      <c r="O31" s="15"/>
      <c r="P31" s="15"/>
      <c r="Q31" s="15"/>
    </row>
    <row r="32" spans="2:17" x14ac:dyDescent="0.25">
      <c r="B32" s="2" t="s">
        <v>28</v>
      </c>
      <c r="C32" s="1">
        <v>0</v>
      </c>
      <c r="D32" s="3">
        <v>373.63</v>
      </c>
      <c r="E32" s="4">
        <v>0</v>
      </c>
      <c r="F32" s="1">
        <v>0</v>
      </c>
      <c r="G32" s="7">
        <f t="shared" si="0"/>
        <v>373.63</v>
      </c>
      <c r="H32" s="1">
        <v>0</v>
      </c>
      <c r="I32" s="8">
        <v>0.56699999999999995</v>
      </c>
      <c r="J32" s="1">
        <v>0</v>
      </c>
      <c r="K32" s="1">
        <v>0</v>
      </c>
      <c r="L32" s="13">
        <f t="shared" si="1"/>
        <v>0.56699999999999995</v>
      </c>
      <c r="N32" s="15"/>
      <c r="O32" s="15"/>
      <c r="P32" s="15"/>
      <c r="Q32" s="15"/>
    </row>
    <row r="33" spans="2:17" x14ac:dyDescent="0.25">
      <c r="B33" s="2" t="s">
        <v>29</v>
      </c>
      <c r="C33" s="3">
        <v>949.40099999999995</v>
      </c>
      <c r="D33" s="1">
        <v>0</v>
      </c>
      <c r="E33" s="1">
        <v>0</v>
      </c>
      <c r="F33" s="1">
        <v>0</v>
      </c>
      <c r="G33" s="7">
        <f t="shared" si="0"/>
        <v>949.40099999999995</v>
      </c>
      <c r="H33" s="8">
        <v>1.6080000000000001</v>
      </c>
      <c r="I33" s="1">
        <v>0</v>
      </c>
      <c r="J33" s="1">
        <v>0</v>
      </c>
      <c r="K33" s="1">
        <v>0</v>
      </c>
      <c r="L33" s="13">
        <f t="shared" si="1"/>
        <v>1.6080000000000001</v>
      </c>
      <c r="N33" s="15"/>
      <c r="O33" s="15"/>
      <c r="P33" s="15"/>
      <c r="Q33" s="15"/>
    </row>
    <row r="34" spans="2:17" x14ac:dyDescent="0.25">
      <c r="B34" s="2" t="s">
        <v>30</v>
      </c>
      <c r="C34" s="3">
        <v>170.32</v>
      </c>
      <c r="D34" s="1">
        <v>0</v>
      </c>
      <c r="E34" s="3">
        <f>182.511+132.257</f>
        <v>314.76800000000003</v>
      </c>
      <c r="F34" s="3">
        <f>128.135+37.503</f>
        <v>165.63799999999998</v>
      </c>
      <c r="G34" s="7">
        <f t="shared" si="0"/>
        <v>650.726</v>
      </c>
      <c r="H34" s="8">
        <v>0.27200000000000002</v>
      </c>
      <c r="I34" s="1">
        <v>0</v>
      </c>
      <c r="J34" s="8">
        <v>0.54600000000000004</v>
      </c>
      <c r="K34" s="8">
        <v>0.27800000000000002</v>
      </c>
      <c r="L34" s="13">
        <f t="shared" si="1"/>
        <v>1.0960000000000001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23851.913000000004</v>
      </c>
      <c r="D35" s="10">
        <f>SUM(D7:D34)</f>
        <v>924.76699999999994</v>
      </c>
      <c r="E35" s="10">
        <f>SUM(E7:E34)</f>
        <v>10664.214</v>
      </c>
      <c r="F35" s="10">
        <f>SUM(F7:F34)</f>
        <v>661.77800000000002</v>
      </c>
      <c r="G35" s="10">
        <f>C35+D35+E35+F35</f>
        <v>36102.671999999999</v>
      </c>
      <c r="H35" s="10">
        <f>SUM(H7:H34)</f>
        <v>37.324999999999996</v>
      </c>
      <c r="I35" s="10">
        <f>SUM(I7:I34)</f>
        <v>1.4039999999999999</v>
      </c>
      <c r="J35" s="10">
        <f>SUM(J7:J34)</f>
        <v>18.630999999999997</v>
      </c>
      <c r="K35" s="10">
        <f>SUM(K7:K34)</f>
        <v>1.127</v>
      </c>
      <c r="L35" s="14">
        <f t="shared" si="1"/>
        <v>58.487000000000002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2:L3"/>
    <mergeCell ref="B5:B6"/>
    <mergeCell ref="C5:G5"/>
    <mergeCell ref="H5:L5"/>
    <mergeCell ref="B36:L3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Q37"/>
  <sheetViews>
    <sheetView zoomScaleNormal="100" zoomScaleSheetLayoutView="85" workbookViewId="0">
      <selection activeCell="B25" sqref="B25"/>
    </sheetView>
  </sheetViews>
  <sheetFormatPr defaultRowHeight="15" x14ac:dyDescent="0.25"/>
  <cols>
    <col min="2" max="2" width="65.8554687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45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35</v>
      </c>
      <c r="C7" s="3">
        <v>3029.904</v>
      </c>
      <c r="D7" s="1">
        <v>0</v>
      </c>
      <c r="E7" s="1">
        <v>0</v>
      </c>
      <c r="F7" s="1">
        <v>0</v>
      </c>
      <c r="G7" s="7">
        <f>C7+D7+E7+F7</f>
        <v>3029.904</v>
      </c>
      <c r="H7" s="8">
        <v>4.7549999999999999</v>
      </c>
      <c r="I7" s="1">
        <v>0</v>
      </c>
      <c r="J7" s="1">
        <v>0</v>
      </c>
      <c r="K7" s="1">
        <v>0</v>
      </c>
      <c r="L7" s="13">
        <f>H7+I7+J7+K7</f>
        <v>4.7549999999999999</v>
      </c>
      <c r="N7" s="15"/>
      <c r="O7" s="15"/>
      <c r="P7" s="15"/>
      <c r="Q7" s="15"/>
    </row>
    <row r="8" spans="2:17" x14ac:dyDescent="0.25">
      <c r="B8" s="2" t="s">
        <v>38</v>
      </c>
      <c r="C8" s="4">
        <v>0</v>
      </c>
      <c r="D8" s="1">
        <v>0</v>
      </c>
      <c r="E8" s="8">
        <v>104.693</v>
      </c>
      <c r="F8" s="1">
        <v>0</v>
      </c>
      <c r="G8" s="7">
        <f>C8+D8+E8+F8</f>
        <v>104.693</v>
      </c>
      <c r="H8" s="1">
        <v>0</v>
      </c>
      <c r="I8" s="1">
        <v>0</v>
      </c>
      <c r="J8" s="8">
        <v>0.16400000000000001</v>
      </c>
      <c r="K8" s="1">
        <v>0</v>
      </c>
      <c r="L8" s="13">
        <f>H8+I8+J8+K8</f>
        <v>0.16400000000000001</v>
      </c>
      <c r="N8" s="15"/>
      <c r="O8" s="15"/>
      <c r="P8" s="15"/>
      <c r="Q8" s="15"/>
    </row>
    <row r="9" spans="2:17" x14ac:dyDescent="0.25">
      <c r="B9" s="2" t="s">
        <v>21</v>
      </c>
      <c r="C9" s="1">
        <v>0</v>
      </c>
      <c r="D9" s="1">
        <v>0</v>
      </c>
      <c r="E9" s="3">
        <v>1681.7059999999999</v>
      </c>
      <c r="F9" s="1">
        <v>0</v>
      </c>
      <c r="G9" s="7">
        <f t="shared" ref="G9:G34" si="0">C9+D9+E9+F9</f>
        <v>1681.7059999999999</v>
      </c>
      <c r="H9" s="1">
        <v>0</v>
      </c>
      <c r="I9" s="1">
        <v>0</v>
      </c>
      <c r="J9" s="8">
        <v>3.387</v>
      </c>
      <c r="K9" s="1">
        <v>0</v>
      </c>
      <c r="L9" s="13">
        <f t="shared" ref="L9:L35" si="1">H9+I9+J9+K9</f>
        <v>3.387</v>
      </c>
      <c r="N9" s="15"/>
      <c r="O9" s="15"/>
      <c r="P9" s="15"/>
      <c r="Q9" s="15"/>
    </row>
    <row r="10" spans="2:17" x14ac:dyDescent="0.25">
      <c r="B10" s="2" t="s">
        <v>7</v>
      </c>
      <c r="C10" s="3">
        <f>828.193+890.025</f>
        <v>1718.2179999999998</v>
      </c>
      <c r="D10" s="1">
        <v>0</v>
      </c>
      <c r="E10" s="3">
        <v>297.44900000000001</v>
      </c>
      <c r="F10" s="8">
        <v>38.661000000000001</v>
      </c>
      <c r="G10" s="7">
        <f t="shared" si="0"/>
        <v>2054.328</v>
      </c>
      <c r="H10" s="8">
        <v>2.6579999999999999</v>
      </c>
      <c r="I10" s="1">
        <v>0</v>
      </c>
      <c r="J10" s="8">
        <v>0.49199999999999999</v>
      </c>
      <c r="K10" s="8">
        <v>6.4000000000000001E-2</v>
      </c>
      <c r="L10" s="13">
        <f t="shared" si="1"/>
        <v>3.214</v>
      </c>
      <c r="N10" s="15"/>
      <c r="O10" s="15"/>
      <c r="P10" s="15"/>
      <c r="Q10" s="15"/>
    </row>
    <row r="11" spans="2:17" x14ac:dyDescent="0.25">
      <c r="B11" s="2" t="s">
        <v>8</v>
      </c>
      <c r="C11" s="3">
        <f>7750.074+1.548</f>
        <v>7751.6219999999994</v>
      </c>
      <c r="D11" s="1">
        <v>0</v>
      </c>
      <c r="E11" s="8">
        <v>231.61799999999999</v>
      </c>
      <c r="F11" s="8">
        <v>0.21099999999999999</v>
      </c>
      <c r="G11" s="7">
        <f t="shared" si="0"/>
        <v>7983.451</v>
      </c>
      <c r="H11" s="8">
        <v>12.381</v>
      </c>
      <c r="I11" s="1">
        <v>0</v>
      </c>
      <c r="J11" s="8">
        <v>0.376</v>
      </c>
      <c r="K11" s="1">
        <v>0</v>
      </c>
      <c r="L11" s="13">
        <f t="shared" si="1"/>
        <v>12.757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12.098000000000001</v>
      </c>
      <c r="F12" s="1">
        <v>0</v>
      </c>
      <c r="G12" s="7">
        <f t="shared" si="0"/>
        <v>12.098000000000001</v>
      </c>
      <c r="H12" s="1">
        <v>0</v>
      </c>
      <c r="I12" s="1">
        <v>0</v>
      </c>
      <c r="J12" s="8">
        <v>2.4E-2</v>
      </c>
      <c r="K12" s="1">
        <v>0</v>
      </c>
      <c r="L12" s="13">
        <f t="shared" si="1"/>
        <v>2.4E-2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1977.7380000000001</v>
      </c>
      <c r="F13" s="1">
        <v>0</v>
      </c>
      <c r="G13" s="7">
        <f t="shared" si="0"/>
        <v>1977.7380000000001</v>
      </c>
      <c r="H13" s="1">
        <v>0</v>
      </c>
      <c r="I13" s="1">
        <v>0</v>
      </c>
      <c r="J13" s="8">
        <v>3.5979999999999999</v>
      </c>
      <c r="K13" s="1">
        <v>0</v>
      </c>
      <c r="L13" s="13">
        <f t="shared" si="1"/>
        <v>3.5979999999999999</v>
      </c>
      <c r="N13" s="15"/>
      <c r="O13" s="15"/>
      <c r="P13" s="15"/>
      <c r="Q13" s="15"/>
    </row>
    <row r="14" spans="2:17" x14ac:dyDescent="0.25">
      <c r="B14" s="2" t="s">
        <v>10</v>
      </c>
      <c r="C14" s="3">
        <v>1029.2539999999999</v>
      </c>
      <c r="D14" s="1">
        <v>0</v>
      </c>
      <c r="E14" s="1">
        <v>0</v>
      </c>
      <c r="F14" s="1">
        <v>0</v>
      </c>
      <c r="G14" s="7">
        <f t="shared" si="0"/>
        <v>1029.2539999999999</v>
      </c>
      <c r="H14" s="8">
        <v>1.83</v>
      </c>
      <c r="I14" s="1">
        <v>0</v>
      </c>
      <c r="J14" s="1">
        <v>0</v>
      </c>
      <c r="K14" s="1">
        <v>0</v>
      </c>
      <c r="L14" s="13">
        <f t="shared" si="1"/>
        <v>1.83</v>
      </c>
      <c r="N14" s="15"/>
      <c r="O14" s="15"/>
      <c r="P14" s="15"/>
      <c r="Q14" s="15"/>
    </row>
    <row r="15" spans="2:17" x14ac:dyDescent="0.25">
      <c r="B15" s="2" t="s">
        <v>11</v>
      </c>
      <c r="C15" s="1">
        <v>0</v>
      </c>
      <c r="D15" s="1">
        <v>0</v>
      </c>
      <c r="E15" s="3">
        <v>1529.0340000000001</v>
      </c>
      <c r="F15" s="1">
        <v>0</v>
      </c>
      <c r="G15" s="7">
        <f t="shared" si="0"/>
        <v>1529.0340000000001</v>
      </c>
      <c r="H15" s="1">
        <v>0</v>
      </c>
      <c r="I15" s="1">
        <v>0</v>
      </c>
      <c r="J15" s="8">
        <v>2.4</v>
      </c>
      <c r="K15" s="1">
        <v>0</v>
      </c>
      <c r="L15" s="13">
        <f t="shared" si="1"/>
        <v>2.4</v>
      </c>
      <c r="N15" s="15"/>
      <c r="O15" s="15"/>
      <c r="P15" s="15"/>
      <c r="Q15" s="15"/>
    </row>
    <row r="16" spans="2:17" x14ac:dyDescent="0.25">
      <c r="B16" s="2" t="s">
        <v>19</v>
      </c>
      <c r="C16" s="3">
        <f>1.855+475.276</f>
        <v>477.13100000000003</v>
      </c>
      <c r="D16" s="1">
        <v>0</v>
      </c>
      <c r="E16" s="3">
        <f>264.424+10.169</f>
        <v>274.59299999999996</v>
      </c>
      <c r="F16" s="3">
        <f>81.538+9.05</f>
        <v>90.587999999999994</v>
      </c>
      <c r="G16" s="7">
        <f t="shared" si="0"/>
        <v>842.3119999999999</v>
      </c>
      <c r="H16" s="8">
        <v>0.749</v>
      </c>
      <c r="I16" s="1">
        <v>0</v>
      </c>
      <c r="J16" s="8">
        <v>0.43099999999999999</v>
      </c>
      <c r="K16" s="8">
        <v>0.14199999999999999</v>
      </c>
      <c r="L16" s="13">
        <f t="shared" si="1"/>
        <v>1.3219999999999998</v>
      </c>
      <c r="N16" s="15"/>
      <c r="O16" s="15"/>
      <c r="P16" s="15"/>
      <c r="Q16" s="15"/>
    </row>
    <row r="17" spans="2:17" x14ac:dyDescent="0.25">
      <c r="B17" s="2" t="s">
        <v>18</v>
      </c>
      <c r="C17" s="3">
        <v>1103.721</v>
      </c>
      <c r="D17" s="1">
        <v>0</v>
      </c>
      <c r="E17" s="1">
        <v>0</v>
      </c>
      <c r="F17" s="1">
        <v>0</v>
      </c>
      <c r="G17" s="7">
        <f t="shared" si="0"/>
        <v>1103.721</v>
      </c>
      <c r="H17" s="8">
        <v>1.732</v>
      </c>
      <c r="I17" s="1">
        <v>0</v>
      </c>
      <c r="J17" s="1">
        <v>0</v>
      </c>
      <c r="K17" s="1">
        <v>0</v>
      </c>
      <c r="L17" s="13">
        <f t="shared" si="1"/>
        <v>1.732</v>
      </c>
      <c r="N17" s="15"/>
      <c r="O17" s="15"/>
      <c r="P17" s="15"/>
      <c r="Q17" s="15"/>
    </row>
    <row r="18" spans="2:17" x14ac:dyDescent="0.25">
      <c r="B18" s="2" t="s">
        <v>14</v>
      </c>
      <c r="C18" s="3">
        <v>3663.203</v>
      </c>
      <c r="D18" s="3">
        <v>473.899</v>
      </c>
      <c r="E18" s="3">
        <v>7.726</v>
      </c>
      <c r="F18" s="1">
        <v>0</v>
      </c>
      <c r="G18" s="7">
        <f t="shared" si="0"/>
        <v>4144.8279999999995</v>
      </c>
      <c r="H18" s="8">
        <v>5.7489999999999997</v>
      </c>
      <c r="I18" s="8">
        <v>0.81</v>
      </c>
      <c r="J18" s="8">
        <v>1.2E-2</v>
      </c>
      <c r="K18" s="1">
        <v>0</v>
      </c>
      <c r="L18" s="13">
        <f t="shared" si="1"/>
        <v>6.5709999999999988</v>
      </c>
      <c r="N18" s="15"/>
      <c r="O18" s="15"/>
      <c r="P18" s="15"/>
      <c r="Q18" s="15"/>
    </row>
    <row r="19" spans="2:17" x14ac:dyDescent="0.25">
      <c r="B19" s="2" t="s">
        <v>12</v>
      </c>
      <c r="C19" s="1">
        <v>0</v>
      </c>
      <c r="D19" s="1">
        <v>0</v>
      </c>
      <c r="E19" s="3">
        <f>129.645+4.26+1504.39</f>
        <v>1638.2950000000001</v>
      </c>
      <c r="F19" s="1">
        <v>0</v>
      </c>
      <c r="G19" s="7">
        <f t="shared" si="0"/>
        <v>1638.2950000000001</v>
      </c>
      <c r="H19" s="1">
        <v>0</v>
      </c>
      <c r="I19" s="1">
        <v>0</v>
      </c>
      <c r="J19" s="8">
        <v>3.39</v>
      </c>
      <c r="K19" s="1">
        <v>0</v>
      </c>
      <c r="L19" s="13">
        <f t="shared" si="1"/>
        <v>3.39</v>
      </c>
      <c r="N19" s="15"/>
      <c r="O19" s="15"/>
      <c r="P19" s="15"/>
      <c r="Q19" s="15"/>
    </row>
    <row r="20" spans="2:17" x14ac:dyDescent="0.25">
      <c r="B20" s="2" t="s">
        <v>20</v>
      </c>
      <c r="C20" s="1">
        <v>0</v>
      </c>
      <c r="D20" s="1">
        <v>0</v>
      </c>
      <c r="E20" s="3">
        <v>183.643</v>
      </c>
      <c r="F20" s="1">
        <v>0</v>
      </c>
      <c r="G20" s="7">
        <f t="shared" si="0"/>
        <v>183.643</v>
      </c>
      <c r="H20" s="1">
        <v>0</v>
      </c>
      <c r="I20" s="1">
        <v>0</v>
      </c>
      <c r="J20" s="8">
        <v>0.28799999999999998</v>
      </c>
      <c r="K20" s="1">
        <v>0</v>
      </c>
      <c r="L20" s="13">
        <f t="shared" si="1"/>
        <v>0.28799999999999998</v>
      </c>
      <c r="N20" s="15"/>
      <c r="O20" s="15"/>
      <c r="P20" s="15"/>
      <c r="Q20" s="15"/>
    </row>
    <row r="21" spans="2:17" x14ac:dyDescent="0.25">
      <c r="B21" s="2" t="s">
        <v>23</v>
      </c>
      <c r="C21" s="1">
        <v>0</v>
      </c>
      <c r="D21" s="1">
        <v>0</v>
      </c>
      <c r="E21" s="3">
        <f>74.052+15.839</f>
        <v>89.891000000000005</v>
      </c>
      <c r="F21" s="1">
        <v>0</v>
      </c>
      <c r="G21" s="7">
        <f t="shared" si="0"/>
        <v>89.891000000000005</v>
      </c>
      <c r="H21" s="1">
        <v>0</v>
      </c>
      <c r="I21" s="1">
        <v>0</v>
      </c>
      <c r="J21" s="8">
        <v>0.14499999999999999</v>
      </c>
      <c r="K21" s="1">
        <v>0</v>
      </c>
      <c r="L21" s="13">
        <f t="shared" si="1"/>
        <v>0.14499999999999999</v>
      </c>
      <c r="N21" s="15"/>
      <c r="O21" s="15"/>
      <c r="P21" s="15"/>
      <c r="Q21" s="15"/>
    </row>
    <row r="22" spans="2:17" x14ac:dyDescent="0.25">
      <c r="B22" s="2" t="s">
        <v>24</v>
      </c>
      <c r="C22" s="1">
        <v>0</v>
      </c>
      <c r="D22" s="1">
        <v>0</v>
      </c>
      <c r="E22" s="3">
        <v>26.367000000000001</v>
      </c>
      <c r="F22" s="3">
        <v>17.684999999999999</v>
      </c>
      <c r="G22" s="7">
        <f t="shared" si="0"/>
        <v>44.052</v>
      </c>
      <c r="H22" s="1">
        <v>0</v>
      </c>
      <c r="I22" s="1">
        <v>0</v>
      </c>
      <c r="J22" s="8">
        <v>0.04</v>
      </c>
      <c r="K22" s="8">
        <v>2.7E-2</v>
      </c>
      <c r="L22" s="13">
        <f t="shared" si="1"/>
        <v>6.7000000000000004E-2</v>
      </c>
      <c r="N22" s="15"/>
      <c r="O22" s="15"/>
      <c r="P22" s="15"/>
      <c r="Q22" s="15"/>
    </row>
    <row r="23" spans="2:17" x14ac:dyDescent="0.25">
      <c r="B23" s="2" t="s">
        <v>27</v>
      </c>
      <c r="C23" s="1">
        <v>0</v>
      </c>
      <c r="D23" s="1">
        <v>0</v>
      </c>
      <c r="E23" s="3">
        <v>3.9460000000000002</v>
      </c>
      <c r="F23" s="1">
        <v>0</v>
      </c>
      <c r="G23" s="7">
        <f t="shared" si="0"/>
        <v>3.9460000000000002</v>
      </c>
      <c r="H23" s="1">
        <v>0</v>
      </c>
      <c r="I23" s="1">
        <v>0</v>
      </c>
      <c r="J23" s="8">
        <v>6.0000000000000001E-3</v>
      </c>
      <c r="K23" s="1">
        <v>0</v>
      </c>
      <c r="L23" s="13">
        <f t="shared" si="1"/>
        <v>6.0000000000000001E-3</v>
      </c>
      <c r="N23" s="15"/>
      <c r="O23" s="15"/>
      <c r="P23" s="15"/>
      <c r="Q23" s="15"/>
    </row>
    <row r="24" spans="2:17" x14ac:dyDescent="0.25">
      <c r="B24" s="2" t="s">
        <v>69</v>
      </c>
      <c r="C24" s="1">
        <v>0</v>
      </c>
      <c r="D24" s="1">
        <v>0</v>
      </c>
      <c r="E24" s="3">
        <v>19.274000000000001</v>
      </c>
      <c r="F24" s="3">
        <v>3.1440000000000001</v>
      </c>
      <c r="G24" s="7">
        <f t="shared" si="0"/>
        <v>22.417999999999999</v>
      </c>
      <c r="H24" s="1">
        <v>0</v>
      </c>
      <c r="I24" s="1">
        <v>0</v>
      </c>
      <c r="J24" s="8">
        <v>3.4000000000000002E-2</v>
      </c>
      <c r="K24" s="8">
        <v>5.0000000000000001E-3</v>
      </c>
      <c r="L24" s="13">
        <f t="shared" si="1"/>
        <v>3.9E-2</v>
      </c>
      <c r="N24" s="15"/>
      <c r="O24" s="15"/>
      <c r="P24" s="15"/>
      <c r="Q24" s="15"/>
    </row>
    <row r="25" spans="2:17" x14ac:dyDescent="0.25">
      <c r="B25" s="2" t="s">
        <v>33</v>
      </c>
      <c r="C25" s="8">
        <v>117.89</v>
      </c>
      <c r="D25" s="1">
        <v>0</v>
      </c>
      <c r="E25" s="1">
        <v>0</v>
      </c>
      <c r="F25" s="1">
        <v>0</v>
      </c>
      <c r="G25" s="7">
        <f t="shared" si="0"/>
        <v>117.89</v>
      </c>
      <c r="H25" s="8">
        <v>0.185</v>
      </c>
      <c r="I25" s="1">
        <v>0</v>
      </c>
      <c r="J25" s="1">
        <v>0</v>
      </c>
      <c r="K25" s="1">
        <v>0</v>
      </c>
      <c r="L25" s="13">
        <f t="shared" si="1"/>
        <v>0.185</v>
      </c>
      <c r="N25" s="15"/>
      <c r="O25" s="15"/>
      <c r="P25" s="15"/>
      <c r="Q25" s="15"/>
    </row>
    <row r="26" spans="2:17" x14ac:dyDescent="0.25">
      <c r="B26" s="2" t="s">
        <v>31</v>
      </c>
      <c r="C26" s="1">
        <v>0</v>
      </c>
      <c r="D26" s="1">
        <v>0</v>
      </c>
      <c r="E26" s="3">
        <v>538.08100000000002</v>
      </c>
      <c r="F26" s="8">
        <v>349.83600000000001</v>
      </c>
      <c r="G26" s="7">
        <f t="shared" si="0"/>
        <v>887.91700000000003</v>
      </c>
      <c r="H26" s="1">
        <v>0</v>
      </c>
      <c r="I26" s="1">
        <v>0</v>
      </c>
      <c r="J26" s="8">
        <v>0.97199999999999998</v>
      </c>
      <c r="K26" s="8">
        <v>0.66600000000000004</v>
      </c>
      <c r="L26" s="13">
        <f t="shared" si="1"/>
        <v>1.6379999999999999</v>
      </c>
      <c r="N26" s="15"/>
      <c r="O26" s="15"/>
      <c r="P26" s="15"/>
      <c r="Q26" s="15"/>
    </row>
    <row r="27" spans="2:17" x14ac:dyDescent="0.25">
      <c r="B27" s="2" t="s">
        <v>25</v>
      </c>
      <c r="C27" s="3">
        <f>391.058+1772.909</f>
        <v>2163.9670000000001</v>
      </c>
      <c r="D27" s="1">
        <v>0</v>
      </c>
      <c r="E27" s="3">
        <f>732.558+1397.32</f>
        <v>2129.8779999999997</v>
      </c>
      <c r="F27" s="8">
        <v>64.799000000000007</v>
      </c>
      <c r="G27" s="7">
        <f t="shared" si="0"/>
        <v>4358.6439999999993</v>
      </c>
      <c r="H27" s="8">
        <v>4.0869999999999997</v>
      </c>
      <c r="I27" s="1">
        <v>0</v>
      </c>
      <c r="J27" s="8">
        <v>3.7570000000000001</v>
      </c>
      <c r="K27" s="1">
        <v>0.10199999999999999</v>
      </c>
      <c r="L27" s="13">
        <f t="shared" si="1"/>
        <v>7.9459999999999997</v>
      </c>
      <c r="N27" s="15"/>
      <c r="O27" s="15"/>
      <c r="P27" s="15"/>
      <c r="Q27" s="15"/>
    </row>
    <row r="28" spans="2:17" x14ac:dyDescent="0.25">
      <c r="B28" s="2" t="s">
        <v>36</v>
      </c>
      <c r="C28" s="12">
        <f>1599.94+72.157</f>
        <v>1672.097</v>
      </c>
      <c r="D28" s="1">
        <v>0</v>
      </c>
      <c r="E28" s="1">
        <v>0</v>
      </c>
      <c r="F28" s="1">
        <v>0</v>
      </c>
      <c r="G28" s="7">
        <f t="shared" si="0"/>
        <v>1672.097</v>
      </c>
      <c r="H28" s="8">
        <v>2.6240000000000001</v>
      </c>
      <c r="I28" s="1">
        <v>0</v>
      </c>
      <c r="J28" s="1">
        <v>0</v>
      </c>
      <c r="K28" s="1">
        <v>0</v>
      </c>
      <c r="L28" s="13">
        <f t="shared" si="1"/>
        <v>2.6240000000000001</v>
      </c>
      <c r="N28" s="15"/>
      <c r="O28" s="15"/>
      <c r="P28" s="15"/>
      <c r="Q28" s="15"/>
    </row>
    <row r="29" spans="2:17" x14ac:dyDescent="0.25">
      <c r="B29" s="2" t="s">
        <v>37</v>
      </c>
      <c r="C29" s="12">
        <f>317.013+9.574</f>
        <v>326.58699999999999</v>
      </c>
      <c r="D29" s="1">
        <v>0</v>
      </c>
      <c r="E29" s="1">
        <v>0</v>
      </c>
      <c r="F29" s="1">
        <v>0</v>
      </c>
      <c r="G29" s="7">
        <f t="shared" si="0"/>
        <v>326.58699999999999</v>
      </c>
      <c r="H29" s="8">
        <v>0.51300000000000001</v>
      </c>
      <c r="I29" s="1">
        <v>0</v>
      </c>
      <c r="J29" s="1">
        <v>0</v>
      </c>
      <c r="K29" s="1">
        <v>0</v>
      </c>
      <c r="L29" s="13">
        <f t="shared" si="1"/>
        <v>0.51300000000000001</v>
      </c>
      <c r="N29" s="15"/>
      <c r="O29" s="15"/>
      <c r="P29" s="15"/>
      <c r="Q29" s="15"/>
    </row>
    <row r="30" spans="2:17" ht="15" customHeight="1" x14ac:dyDescent="0.25">
      <c r="B30" s="2" t="s">
        <v>34</v>
      </c>
      <c r="C30" s="1">
        <v>0</v>
      </c>
      <c r="D30" s="1">
        <v>0</v>
      </c>
      <c r="E30" s="3">
        <v>20.317</v>
      </c>
      <c r="F30" s="1">
        <v>0</v>
      </c>
      <c r="G30" s="7">
        <f t="shared" si="0"/>
        <v>20.317</v>
      </c>
      <c r="H30" s="1">
        <v>0</v>
      </c>
      <c r="I30" s="1">
        <v>0</v>
      </c>
      <c r="J30" s="8">
        <v>4.4999999999999998E-2</v>
      </c>
      <c r="K30" s="1">
        <v>0</v>
      </c>
      <c r="L30" s="13">
        <f t="shared" si="1"/>
        <v>4.4999999999999998E-2</v>
      </c>
      <c r="N30" s="15"/>
      <c r="O30" s="15"/>
      <c r="P30" s="15"/>
      <c r="Q30" s="15"/>
    </row>
    <row r="31" spans="2:17" x14ac:dyDescent="0.25">
      <c r="B31" s="2" t="s">
        <v>26</v>
      </c>
      <c r="C31" s="1">
        <v>0</v>
      </c>
      <c r="D31" s="1">
        <v>0</v>
      </c>
      <c r="E31" s="3">
        <v>470.45100000000002</v>
      </c>
      <c r="F31" s="1">
        <v>0</v>
      </c>
      <c r="G31" s="7">
        <f t="shared" si="0"/>
        <v>470.45100000000002</v>
      </c>
      <c r="H31" s="1">
        <v>0</v>
      </c>
      <c r="I31" s="1">
        <v>0</v>
      </c>
      <c r="J31" s="8">
        <v>0.77800000000000002</v>
      </c>
      <c r="K31" s="1">
        <v>0</v>
      </c>
      <c r="L31" s="13">
        <f t="shared" si="1"/>
        <v>0.77800000000000002</v>
      </c>
      <c r="N31" s="15"/>
      <c r="O31" s="15"/>
      <c r="P31" s="15"/>
      <c r="Q31" s="15"/>
    </row>
    <row r="32" spans="2:17" x14ac:dyDescent="0.25">
      <c r="B32" s="2" t="s">
        <v>28</v>
      </c>
      <c r="C32" s="1">
        <v>0</v>
      </c>
      <c r="D32" s="3">
        <v>348.61700000000002</v>
      </c>
      <c r="E32" s="4">
        <v>0</v>
      </c>
      <c r="F32" s="1">
        <v>0</v>
      </c>
      <c r="G32" s="7">
        <f t="shared" si="0"/>
        <v>348.61700000000002</v>
      </c>
      <c r="H32" s="1">
        <v>0</v>
      </c>
      <c r="I32" s="8">
        <v>0.54700000000000004</v>
      </c>
      <c r="J32" s="1">
        <v>0</v>
      </c>
      <c r="K32" s="1">
        <v>0</v>
      </c>
      <c r="L32" s="13">
        <f t="shared" si="1"/>
        <v>0.54700000000000004</v>
      </c>
      <c r="N32" s="15"/>
      <c r="O32" s="15"/>
      <c r="P32" s="15"/>
      <c r="Q32" s="15"/>
    </row>
    <row r="33" spans="2:17" x14ac:dyDescent="0.25">
      <c r="B33" s="2" t="s">
        <v>29</v>
      </c>
      <c r="C33" s="3">
        <v>907.67</v>
      </c>
      <c r="D33" s="1">
        <v>0</v>
      </c>
      <c r="E33" s="1">
        <v>0</v>
      </c>
      <c r="F33" s="1">
        <v>0</v>
      </c>
      <c r="G33" s="7">
        <f t="shared" si="0"/>
        <v>907.67</v>
      </c>
      <c r="H33" s="8">
        <v>1.5880000000000001</v>
      </c>
      <c r="I33" s="1">
        <v>0</v>
      </c>
      <c r="J33" s="1">
        <v>0</v>
      </c>
      <c r="K33" s="1">
        <v>0</v>
      </c>
      <c r="L33" s="13">
        <f t="shared" si="1"/>
        <v>1.5880000000000001</v>
      </c>
      <c r="N33" s="15"/>
      <c r="O33" s="15"/>
      <c r="P33" s="15"/>
      <c r="Q33" s="15"/>
    </row>
    <row r="34" spans="2:17" x14ac:dyDescent="0.25">
      <c r="B34" s="2" t="s">
        <v>30</v>
      </c>
      <c r="C34" s="3">
        <v>198.37899999999999</v>
      </c>
      <c r="D34" s="1">
        <v>0</v>
      </c>
      <c r="E34" s="3">
        <f>307.075+154.851</f>
        <v>461.92599999999999</v>
      </c>
      <c r="F34" s="3">
        <f>146.667+40.106</f>
        <v>186.773</v>
      </c>
      <c r="G34" s="7">
        <f t="shared" si="0"/>
        <v>847.07799999999997</v>
      </c>
      <c r="H34" s="8">
        <v>0.32800000000000001</v>
      </c>
      <c r="I34" s="1">
        <v>0</v>
      </c>
      <c r="J34" s="8">
        <v>0.82799999999999996</v>
      </c>
      <c r="K34" s="8">
        <v>0.32400000000000001</v>
      </c>
      <c r="L34" s="13">
        <f t="shared" si="1"/>
        <v>1.48</v>
      </c>
      <c r="N34" s="15"/>
      <c r="O34" s="15"/>
      <c r="P34" s="15"/>
      <c r="Q34" s="15"/>
    </row>
    <row r="35" spans="2:17" ht="15.75" thickBot="1" x14ac:dyDescent="0.3">
      <c r="B35" s="9" t="s">
        <v>16</v>
      </c>
      <c r="C35" s="10">
        <f>SUM(C7:C34)</f>
        <v>24159.643</v>
      </c>
      <c r="D35" s="10">
        <f>SUM(D7:D34)</f>
        <v>822.51600000000008</v>
      </c>
      <c r="E35" s="10">
        <f>SUM(E7:E34)</f>
        <v>11698.723999999998</v>
      </c>
      <c r="F35" s="10">
        <f>SUM(F7:F34)</f>
        <v>751.697</v>
      </c>
      <c r="G35" s="10">
        <f>C35+D35+E35+F35</f>
        <v>37432.58</v>
      </c>
      <c r="H35" s="10">
        <f>SUM(H7:H34)</f>
        <v>39.179000000000002</v>
      </c>
      <c r="I35" s="10">
        <f>SUM(I7:I34)</f>
        <v>1.3570000000000002</v>
      </c>
      <c r="J35" s="10">
        <f>SUM(J7:J34)</f>
        <v>21.167000000000002</v>
      </c>
      <c r="K35" s="10">
        <f>SUM(K7:K34)</f>
        <v>1.33</v>
      </c>
      <c r="L35" s="14">
        <f t="shared" si="1"/>
        <v>63.033000000000001</v>
      </c>
    </row>
    <row r="36" spans="2:17" x14ac:dyDescent="0.25">
      <c r="B36" s="17" t="s">
        <v>17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7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</sheetData>
  <mergeCells count="5">
    <mergeCell ref="B2:L3"/>
    <mergeCell ref="B5:B6"/>
    <mergeCell ref="C5:G5"/>
    <mergeCell ref="H5:L5"/>
    <mergeCell ref="B36:L37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Q39"/>
  <sheetViews>
    <sheetView zoomScaleNormal="100" zoomScaleSheetLayoutView="85" workbookViewId="0">
      <selection activeCell="B28" sqref="B28"/>
    </sheetView>
  </sheetViews>
  <sheetFormatPr defaultRowHeight="15" x14ac:dyDescent="0.25"/>
  <cols>
    <col min="2" max="2" width="65.285156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50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3147.7149999999997</v>
      </c>
      <c r="D7" s="8">
        <v>271.803</v>
      </c>
      <c r="E7" s="1">
        <v>0</v>
      </c>
      <c r="F7" s="1">
        <v>0</v>
      </c>
      <c r="G7" s="7">
        <f>C7+D7+E7+F7</f>
        <v>3419.5179999999996</v>
      </c>
      <c r="H7" s="8">
        <v>4.7809999999999997</v>
      </c>
      <c r="I7" s="8">
        <v>0.42699999999999999</v>
      </c>
      <c r="J7" s="1">
        <v>0</v>
      </c>
      <c r="K7" s="1">
        <v>0</v>
      </c>
      <c r="L7" s="13">
        <f>H7+I7+J7+K7</f>
        <v>5.2079999999999993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1748.9760000000001</v>
      </c>
      <c r="F8" s="1">
        <v>0</v>
      </c>
      <c r="G8" s="7">
        <f t="shared" ref="G8:G36" si="0">C8+D8+E8+F8</f>
        <v>1748.9760000000001</v>
      </c>
      <c r="H8" s="1">
        <v>0</v>
      </c>
      <c r="I8" s="1">
        <v>0</v>
      </c>
      <c r="J8" s="8">
        <v>2.6560000000000001</v>
      </c>
      <c r="K8" s="1">
        <v>0</v>
      </c>
      <c r="L8" s="13">
        <f t="shared" ref="L8:L37" si="1">H8+I8+J8+K8</f>
        <v>2.6560000000000001</v>
      </c>
      <c r="N8" s="15"/>
      <c r="O8" s="15"/>
      <c r="P8" s="15"/>
      <c r="Q8" s="15"/>
    </row>
    <row r="9" spans="2:17" x14ac:dyDescent="0.25">
      <c r="B9" s="2" t="s">
        <v>7</v>
      </c>
      <c r="C9" s="3">
        <v>1814.854</v>
      </c>
      <c r="D9" s="1">
        <v>0</v>
      </c>
      <c r="E9" s="3">
        <v>305.87099999999998</v>
      </c>
      <c r="F9" s="8">
        <v>37.985999999999997</v>
      </c>
      <c r="G9" s="7">
        <f t="shared" si="0"/>
        <v>2158.7109999999998</v>
      </c>
      <c r="H9" s="8">
        <v>2.8879999999999999</v>
      </c>
      <c r="I9" s="1">
        <v>0</v>
      </c>
      <c r="J9" s="8">
        <v>0.59599999999999997</v>
      </c>
      <c r="K9" s="8">
        <v>6.0999999999999999E-2</v>
      </c>
      <c r="L9" s="13">
        <f t="shared" si="1"/>
        <v>3.5449999999999999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90.057000000000002</v>
      </c>
      <c r="F10" s="1">
        <v>0</v>
      </c>
      <c r="G10" s="7">
        <f t="shared" si="0"/>
        <v>90.057000000000002</v>
      </c>
      <c r="H10" s="1">
        <v>0</v>
      </c>
      <c r="I10" s="1">
        <v>0</v>
      </c>
      <c r="J10" s="8">
        <v>0.14399999999999999</v>
      </c>
      <c r="K10" s="1">
        <v>0</v>
      </c>
      <c r="L10" s="13">
        <f t="shared" ref="L10" si="2">H10+I10+J10+K10</f>
        <v>0.14399999999999999</v>
      </c>
      <c r="N10" s="15"/>
      <c r="O10" s="15"/>
      <c r="P10" s="15"/>
      <c r="Q10" s="15"/>
    </row>
    <row r="11" spans="2:17" x14ac:dyDescent="0.25">
      <c r="B11" s="2" t="s">
        <v>8</v>
      </c>
      <c r="C11" s="3">
        <v>7356.6419999999998</v>
      </c>
      <c r="D11" s="1">
        <v>0</v>
      </c>
      <c r="E11" s="8">
        <v>236.14</v>
      </c>
      <c r="F11" s="8">
        <v>1.103</v>
      </c>
      <c r="G11" s="7">
        <f t="shared" si="0"/>
        <v>7593.8850000000002</v>
      </c>
      <c r="H11" s="8">
        <v>11.371</v>
      </c>
      <c r="I11" s="1">
        <v>0</v>
      </c>
      <c r="J11" s="8">
        <v>0.371</v>
      </c>
      <c r="K11" s="8">
        <v>2E-3</v>
      </c>
      <c r="L11" s="13">
        <f t="shared" si="1"/>
        <v>11.744000000000002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10.368</v>
      </c>
      <c r="F12" s="1">
        <v>0</v>
      </c>
      <c r="G12" s="7">
        <f t="shared" si="0"/>
        <v>10.368</v>
      </c>
      <c r="H12" s="1">
        <v>0</v>
      </c>
      <c r="I12" s="1">
        <v>0</v>
      </c>
      <c r="J12" s="8">
        <v>0.02</v>
      </c>
      <c r="K12" s="1">
        <v>0</v>
      </c>
      <c r="L12" s="13">
        <f t="shared" si="1"/>
        <v>0.02</v>
      </c>
      <c r="N12" s="15"/>
      <c r="O12" s="15"/>
      <c r="P12" s="15"/>
      <c r="Q12" s="15"/>
    </row>
    <row r="13" spans="2:17" x14ac:dyDescent="0.25">
      <c r="B13" s="2" t="s">
        <v>22</v>
      </c>
      <c r="C13" s="8">
        <v>723.16099999999994</v>
      </c>
      <c r="D13" s="1">
        <v>0</v>
      </c>
      <c r="E13" s="3">
        <v>1484.7370000000001</v>
      </c>
      <c r="F13" s="1">
        <v>0</v>
      </c>
      <c r="G13" s="7">
        <f t="shared" si="0"/>
        <v>2207.8980000000001</v>
      </c>
      <c r="H13" s="8">
        <v>1.1279999999999999</v>
      </c>
      <c r="I13" s="1">
        <v>0</v>
      </c>
      <c r="J13" s="8">
        <v>2.6139999999999999</v>
      </c>
      <c r="K13" s="1">
        <v>0</v>
      </c>
      <c r="L13" s="13">
        <f t="shared" si="1"/>
        <v>3.742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1832.972</v>
      </c>
      <c r="F14" s="1">
        <v>0</v>
      </c>
      <c r="G14" s="7">
        <f t="shared" si="0"/>
        <v>1832.972</v>
      </c>
      <c r="H14" s="1">
        <v>0</v>
      </c>
      <c r="I14" s="1">
        <v>0</v>
      </c>
      <c r="J14" s="8">
        <v>2.7839999999999998</v>
      </c>
      <c r="K14" s="1">
        <v>0</v>
      </c>
      <c r="L14" s="13">
        <f t="shared" ref="L14" si="3">H14+I14+J14+K14</f>
        <v>2.7839999999999998</v>
      </c>
      <c r="N14" s="15"/>
      <c r="O14" s="15"/>
      <c r="P14" s="15"/>
      <c r="Q14" s="15"/>
    </row>
    <row r="15" spans="2:17" x14ac:dyDescent="0.25">
      <c r="B15" s="2" t="s">
        <v>10</v>
      </c>
      <c r="C15" s="3">
        <v>1150.6949999999999</v>
      </c>
      <c r="D15" s="1">
        <v>0</v>
      </c>
      <c r="E15" s="1">
        <v>0</v>
      </c>
      <c r="F15" s="1">
        <v>0</v>
      </c>
      <c r="G15" s="7">
        <f t="shared" si="0"/>
        <v>1150.6949999999999</v>
      </c>
      <c r="H15" s="8">
        <v>1.748</v>
      </c>
      <c r="I15" s="1">
        <v>0</v>
      </c>
      <c r="J15" s="1">
        <v>0</v>
      </c>
      <c r="K15" s="1">
        <v>0</v>
      </c>
      <c r="L15" s="13">
        <f t="shared" si="1"/>
        <v>1.748</v>
      </c>
      <c r="N15" s="15"/>
      <c r="O15" s="15"/>
      <c r="P15" s="15"/>
      <c r="Q15" s="15"/>
    </row>
    <row r="16" spans="2:17" x14ac:dyDescent="0.25">
      <c r="B16" s="2" t="s">
        <v>19</v>
      </c>
      <c r="C16" s="3">
        <v>1607.954</v>
      </c>
      <c r="D16" s="1">
        <v>0</v>
      </c>
      <c r="E16" s="3">
        <v>293.57900000000001</v>
      </c>
      <c r="F16" s="3">
        <v>92.992000000000004</v>
      </c>
      <c r="G16" s="7">
        <f t="shared" si="0"/>
        <v>1994.5249999999999</v>
      </c>
      <c r="H16" s="8">
        <v>2.4420000000000002</v>
      </c>
      <c r="I16" s="1">
        <v>0</v>
      </c>
      <c r="J16" s="8">
        <v>0.44600000000000001</v>
      </c>
      <c r="K16" s="8">
        <v>0.14099999999999999</v>
      </c>
      <c r="L16" s="13">
        <f t="shared" si="1"/>
        <v>3.0290000000000004</v>
      </c>
      <c r="N16" s="15"/>
      <c r="O16" s="15"/>
      <c r="P16" s="15"/>
      <c r="Q16" s="15"/>
    </row>
    <row r="17" spans="2:17" x14ac:dyDescent="0.25">
      <c r="B17" s="2" t="s">
        <v>18</v>
      </c>
      <c r="C17" s="3">
        <v>1259.2660000000001</v>
      </c>
      <c r="D17" s="1">
        <v>0</v>
      </c>
      <c r="E17" s="1">
        <v>0</v>
      </c>
      <c r="F17" s="1">
        <v>0</v>
      </c>
      <c r="G17" s="7">
        <f t="shared" si="0"/>
        <v>1259.2660000000001</v>
      </c>
      <c r="H17" s="8">
        <v>1.913</v>
      </c>
      <c r="I17" s="1">
        <v>0</v>
      </c>
      <c r="J17" s="1">
        <v>0</v>
      </c>
      <c r="K17" s="1">
        <v>0</v>
      </c>
      <c r="L17" s="13">
        <f t="shared" si="1"/>
        <v>1.913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1611.0360000000001</v>
      </c>
      <c r="F18" s="1">
        <v>0</v>
      </c>
      <c r="G18" s="7">
        <f t="shared" si="0"/>
        <v>1611.0360000000001</v>
      </c>
      <c r="H18" s="1">
        <v>0</v>
      </c>
      <c r="I18" s="1">
        <v>0</v>
      </c>
      <c r="J18" s="8">
        <v>2.4470000000000001</v>
      </c>
      <c r="K18" s="1">
        <v>0</v>
      </c>
      <c r="L18" s="13">
        <f t="shared" ref="L18" si="4">H18+I18+J18+K18</f>
        <v>2.4470000000000001</v>
      </c>
      <c r="N18" s="15"/>
      <c r="O18" s="15"/>
      <c r="P18" s="15"/>
      <c r="Q18" s="15"/>
    </row>
    <row r="19" spans="2:17" x14ac:dyDescent="0.25">
      <c r="B19" s="2" t="s">
        <v>14</v>
      </c>
      <c r="C19" s="3">
        <v>3694.2910000000002</v>
      </c>
      <c r="D19" s="3">
        <v>5.444</v>
      </c>
      <c r="E19" s="3">
        <v>447.06200000000001</v>
      </c>
      <c r="F19" s="1">
        <v>0</v>
      </c>
      <c r="G19" s="7">
        <f t="shared" si="0"/>
        <v>4146.7970000000005</v>
      </c>
      <c r="H19" s="8">
        <v>5.81</v>
      </c>
      <c r="I19" s="8">
        <v>0.01</v>
      </c>
      <c r="J19" s="8">
        <v>0.89500000000000002</v>
      </c>
      <c r="K19" s="1">
        <v>0</v>
      </c>
      <c r="L19" s="13">
        <f t="shared" si="1"/>
        <v>6.7149999999999999</v>
      </c>
      <c r="N19" s="15"/>
      <c r="O19" s="15"/>
      <c r="P19" s="15"/>
      <c r="Q19" s="15"/>
    </row>
    <row r="20" spans="2:17" x14ac:dyDescent="0.25">
      <c r="B20" s="2" t="s">
        <v>51</v>
      </c>
      <c r="C20" s="1">
        <v>0</v>
      </c>
      <c r="D20" s="1">
        <v>0</v>
      </c>
      <c r="E20" s="3">
        <v>595.33699999999999</v>
      </c>
      <c r="F20" s="1">
        <v>0</v>
      </c>
      <c r="G20" s="7">
        <f t="shared" ref="G20" si="5">C20+D20+E20+F20</f>
        <v>595.33699999999999</v>
      </c>
      <c r="H20" s="1">
        <v>0</v>
      </c>
      <c r="I20" s="1">
        <v>0</v>
      </c>
      <c r="J20" s="8">
        <v>0.90400000000000003</v>
      </c>
      <c r="K20" s="1">
        <v>0</v>
      </c>
      <c r="L20" s="13">
        <f t="shared" ref="L20" si="6">H20+I20+J20+K20</f>
        <v>0.90400000000000003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206.25399999999999</v>
      </c>
      <c r="F21" s="1">
        <v>0</v>
      </c>
      <c r="G21" s="7">
        <f t="shared" si="0"/>
        <v>206.25399999999999</v>
      </c>
      <c r="H21" s="1">
        <v>0</v>
      </c>
      <c r="I21" s="1">
        <v>0</v>
      </c>
      <c r="J21" s="8">
        <v>0.32200000000000001</v>
      </c>
      <c r="K21" s="1">
        <v>0</v>
      </c>
      <c r="L21" s="13">
        <f t="shared" si="1"/>
        <v>0.32200000000000001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816.55200000000002</v>
      </c>
      <c r="F22" s="1">
        <v>0</v>
      </c>
      <c r="G22" s="7">
        <f t="shared" ref="G22" si="7">C22+D22+E22+F22</f>
        <v>816.55200000000002</v>
      </c>
      <c r="H22" s="1">
        <v>0</v>
      </c>
      <c r="I22" s="1">
        <v>0</v>
      </c>
      <c r="J22" s="8">
        <v>1.2070000000000001</v>
      </c>
      <c r="K22" s="1">
        <v>0</v>
      </c>
      <c r="L22" s="13">
        <f t="shared" ref="L22" si="8">H22+I22+J22+K22</f>
        <v>1.2070000000000001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339.65199999999999</v>
      </c>
      <c r="F23" s="1">
        <v>0</v>
      </c>
      <c r="G23" s="7">
        <f t="shared" si="0"/>
        <v>339.65199999999999</v>
      </c>
      <c r="H23" s="1">
        <v>0</v>
      </c>
      <c r="I23" s="1">
        <v>0</v>
      </c>
      <c r="J23" s="8">
        <v>0.53900000000000003</v>
      </c>
      <c r="K23" s="1">
        <v>0</v>
      </c>
      <c r="L23" s="13">
        <f t="shared" ref="L23" si="9">H23+I23+J23+K23</f>
        <v>0.53900000000000003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91.358999999999995</v>
      </c>
      <c r="F24" s="1">
        <v>0</v>
      </c>
      <c r="G24" s="7">
        <f t="shared" si="0"/>
        <v>91.358999999999995</v>
      </c>
      <c r="H24" s="1">
        <v>0</v>
      </c>
      <c r="I24" s="1">
        <v>0</v>
      </c>
      <c r="J24" s="8">
        <v>0.156</v>
      </c>
      <c r="K24" s="1">
        <v>0</v>
      </c>
      <c r="L24" s="13">
        <f t="shared" si="1"/>
        <v>0.156</v>
      </c>
      <c r="N24" s="15"/>
      <c r="O24" s="15"/>
      <c r="P24" s="15"/>
      <c r="Q24" s="15"/>
    </row>
    <row r="25" spans="2:17" x14ac:dyDescent="0.25">
      <c r="B25" s="2" t="s">
        <v>24</v>
      </c>
      <c r="C25" s="1">
        <v>0</v>
      </c>
      <c r="D25" s="1">
        <v>0</v>
      </c>
      <c r="E25" s="3">
        <v>29.377950000000002</v>
      </c>
      <c r="F25" s="3">
        <v>15.929550000000001</v>
      </c>
      <c r="G25" s="7">
        <f t="shared" si="0"/>
        <v>45.307500000000005</v>
      </c>
      <c r="H25" s="1">
        <v>0</v>
      </c>
      <c r="I25" s="1">
        <v>0</v>
      </c>
      <c r="J25" s="8">
        <v>4.5999999999999999E-2</v>
      </c>
      <c r="K25" s="8">
        <v>2.5999999999999999E-2</v>
      </c>
      <c r="L25" s="13">
        <f t="shared" si="1"/>
        <v>7.1999999999999995E-2</v>
      </c>
      <c r="N25" s="15"/>
      <c r="O25" s="15"/>
      <c r="P25" s="15"/>
      <c r="Q25" s="15"/>
    </row>
    <row r="26" spans="2:17" x14ac:dyDescent="0.25">
      <c r="B26" s="2" t="s">
        <v>27</v>
      </c>
      <c r="C26" s="1">
        <v>0</v>
      </c>
      <c r="D26" s="1">
        <v>0</v>
      </c>
      <c r="E26" s="3">
        <v>1.905</v>
      </c>
      <c r="F26" s="1">
        <v>0</v>
      </c>
      <c r="G26" s="7">
        <f t="shared" si="0"/>
        <v>1.905</v>
      </c>
      <c r="H26" s="1">
        <v>0</v>
      </c>
      <c r="I26" s="1">
        <v>0</v>
      </c>
      <c r="J26" s="8">
        <v>3.0000000000000001E-3</v>
      </c>
      <c r="K26" s="1">
        <v>0</v>
      </c>
      <c r="L26" s="13">
        <f t="shared" si="1"/>
        <v>3.0000000000000001E-3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21.196999999999999</v>
      </c>
      <c r="F27" s="3">
        <v>1.9730000000000001</v>
      </c>
      <c r="G27" s="7">
        <f t="shared" si="0"/>
        <v>23.169999999999998</v>
      </c>
      <c r="H27" s="1">
        <v>0</v>
      </c>
      <c r="I27" s="1">
        <v>0</v>
      </c>
      <c r="J27" s="8">
        <v>3.5999999999999997E-2</v>
      </c>
      <c r="K27" s="1">
        <v>3.0000000000000001E-3</v>
      </c>
      <c r="L27" s="13">
        <f t="shared" si="1"/>
        <v>3.9E-2</v>
      </c>
      <c r="N27" s="15"/>
      <c r="O27" s="15"/>
      <c r="P27" s="15"/>
      <c r="Q27" s="15"/>
    </row>
    <row r="28" spans="2:17" x14ac:dyDescent="0.25">
      <c r="B28" s="2" t="s">
        <v>33</v>
      </c>
      <c r="C28" s="8">
        <v>128.00800000000001</v>
      </c>
      <c r="D28" s="1">
        <v>0</v>
      </c>
      <c r="E28" s="4">
        <v>0</v>
      </c>
      <c r="F28" s="4">
        <v>0</v>
      </c>
      <c r="G28" s="7">
        <f t="shared" si="0"/>
        <v>128.00800000000001</v>
      </c>
      <c r="H28" s="8">
        <v>0.19400000000000001</v>
      </c>
      <c r="I28" s="1">
        <v>0</v>
      </c>
      <c r="J28" s="1">
        <v>0</v>
      </c>
      <c r="K28" s="1">
        <v>0</v>
      </c>
      <c r="L28" s="13">
        <f t="shared" ref="L28" si="10">H28+I28+J28+K28</f>
        <v>0.19400000000000001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909.94</v>
      </c>
      <c r="F29" s="1">
        <v>0</v>
      </c>
      <c r="G29" s="7">
        <f t="shared" si="0"/>
        <v>909.94</v>
      </c>
      <c r="H29" s="1">
        <v>0</v>
      </c>
      <c r="I29" s="1">
        <v>0</v>
      </c>
      <c r="J29" s="8">
        <v>1.4550000000000001</v>
      </c>
      <c r="K29" s="1">
        <v>0</v>
      </c>
      <c r="L29" s="13">
        <f t="shared" si="1"/>
        <v>1.4550000000000001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21.669</v>
      </c>
      <c r="F30" s="1">
        <v>0</v>
      </c>
      <c r="G30" s="7">
        <f t="shared" si="0"/>
        <v>21.669</v>
      </c>
      <c r="H30" s="1">
        <v>0</v>
      </c>
      <c r="I30" s="1">
        <v>0</v>
      </c>
      <c r="J30" s="8">
        <v>4.7E-2</v>
      </c>
      <c r="K30" s="1">
        <v>0</v>
      </c>
      <c r="L30" s="13">
        <f t="shared" ref="L30" si="11">H30+I30+J30+K30</f>
        <v>4.7E-2</v>
      </c>
      <c r="N30" s="15"/>
      <c r="O30" s="15"/>
      <c r="P30" s="15"/>
      <c r="Q30" s="15"/>
    </row>
    <row r="31" spans="2:17" x14ac:dyDescent="0.25">
      <c r="B31" s="2" t="s">
        <v>25</v>
      </c>
      <c r="C31" s="3">
        <v>2382.4499999999998</v>
      </c>
      <c r="D31" s="1">
        <v>0</v>
      </c>
      <c r="E31" s="3">
        <v>2219.569</v>
      </c>
      <c r="F31" s="8">
        <v>73.891999999999996</v>
      </c>
      <c r="G31" s="7">
        <f t="shared" si="0"/>
        <v>4675.9110000000001</v>
      </c>
      <c r="H31" s="8">
        <v>3.6509999999999998</v>
      </c>
      <c r="I31" s="1">
        <v>0</v>
      </c>
      <c r="J31" s="8">
        <v>3.55</v>
      </c>
      <c r="K31" s="8">
        <v>0.113</v>
      </c>
      <c r="L31" s="13">
        <f t="shared" si="1"/>
        <v>7.3140000000000001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1675.6120000000001</v>
      </c>
      <c r="D32" s="1">
        <v>0</v>
      </c>
      <c r="E32" s="1">
        <v>0</v>
      </c>
      <c r="F32" s="1">
        <v>0</v>
      </c>
      <c r="G32" s="7">
        <f t="shared" ref="G32" si="12">C32+D32+E32+F32</f>
        <v>1675.6120000000001</v>
      </c>
      <c r="H32" s="8">
        <v>2.6240000000000001</v>
      </c>
      <c r="I32" s="1">
        <v>0</v>
      </c>
      <c r="J32" s="1">
        <v>0</v>
      </c>
      <c r="K32" s="1">
        <v>0</v>
      </c>
      <c r="L32" s="13">
        <f t="shared" ref="L32" si="13">H32+I32+J32+K32</f>
        <v>2.6240000000000001</v>
      </c>
      <c r="N32" s="15"/>
      <c r="O32" s="15"/>
      <c r="P32" s="15"/>
      <c r="Q32" s="15"/>
    </row>
    <row r="33" spans="2:17" x14ac:dyDescent="0.25">
      <c r="B33" s="2" t="s">
        <v>26</v>
      </c>
      <c r="C33" s="1">
        <v>0</v>
      </c>
      <c r="D33" s="1">
        <v>0</v>
      </c>
      <c r="E33" s="3">
        <v>507.16399999999999</v>
      </c>
      <c r="F33" s="1">
        <v>0</v>
      </c>
      <c r="G33" s="7">
        <f t="shared" si="0"/>
        <v>507.16399999999999</v>
      </c>
      <c r="H33" s="1">
        <v>0</v>
      </c>
      <c r="I33" s="1">
        <v>0</v>
      </c>
      <c r="J33" s="8">
        <v>0.77</v>
      </c>
      <c r="K33" s="1">
        <v>0</v>
      </c>
      <c r="L33" s="13">
        <f t="shared" si="1"/>
        <v>0.77</v>
      </c>
      <c r="N33" s="15"/>
      <c r="O33" s="15"/>
      <c r="P33" s="15"/>
      <c r="Q33" s="15"/>
    </row>
    <row r="34" spans="2:17" x14ac:dyDescent="0.25">
      <c r="B34" s="2" t="s">
        <v>28</v>
      </c>
      <c r="C34" s="1">
        <v>0</v>
      </c>
      <c r="D34" s="3">
        <v>320.88799999999998</v>
      </c>
      <c r="E34" s="3">
        <v>381.54500000000002</v>
      </c>
      <c r="F34" s="4">
        <v>0</v>
      </c>
      <c r="G34" s="7">
        <f t="shared" si="0"/>
        <v>702.43299999999999</v>
      </c>
      <c r="H34" s="1">
        <v>0</v>
      </c>
      <c r="I34" s="8">
        <v>0.48699999999999999</v>
      </c>
      <c r="J34" s="8">
        <v>0.66200000000000003</v>
      </c>
      <c r="K34" s="1">
        <v>0</v>
      </c>
      <c r="L34" s="13">
        <f t="shared" si="1"/>
        <v>1.149</v>
      </c>
      <c r="N34" s="15"/>
      <c r="O34" s="15"/>
      <c r="P34" s="15"/>
      <c r="Q34" s="15"/>
    </row>
    <row r="35" spans="2:17" x14ac:dyDescent="0.25">
      <c r="B35" s="2" t="s">
        <v>29</v>
      </c>
      <c r="C35" s="3">
        <v>941.298</v>
      </c>
      <c r="D35" s="1">
        <v>0</v>
      </c>
      <c r="E35" s="4">
        <v>0</v>
      </c>
      <c r="F35" s="4">
        <v>0</v>
      </c>
      <c r="G35" s="7">
        <f t="shared" si="0"/>
        <v>941.298</v>
      </c>
      <c r="H35" s="8">
        <v>1.506</v>
      </c>
      <c r="I35" s="1">
        <v>0</v>
      </c>
      <c r="J35" s="1">
        <v>0</v>
      </c>
      <c r="K35" s="1">
        <v>0</v>
      </c>
      <c r="L35" s="13">
        <f t="shared" si="1"/>
        <v>1.506</v>
      </c>
      <c r="N35" s="15"/>
      <c r="O35" s="15"/>
      <c r="P35" s="15"/>
      <c r="Q35" s="15"/>
    </row>
    <row r="36" spans="2:17" x14ac:dyDescent="0.25">
      <c r="B36" s="2" t="s">
        <v>30</v>
      </c>
      <c r="C36" s="3">
        <v>351.07900000000001</v>
      </c>
      <c r="D36" s="1">
        <v>0</v>
      </c>
      <c r="E36" s="3">
        <v>399.91500000000002</v>
      </c>
      <c r="F36" s="3">
        <v>186.18700000000001</v>
      </c>
      <c r="G36" s="7">
        <f t="shared" si="0"/>
        <v>937.18100000000004</v>
      </c>
      <c r="H36" s="8">
        <v>0.56200000000000006</v>
      </c>
      <c r="I36" s="1">
        <v>0</v>
      </c>
      <c r="J36" s="8">
        <v>0.69299999999999995</v>
      </c>
      <c r="K36" s="8">
        <v>0.313</v>
      </c>
      <c r="L36" s="13">
        <f t="shared" si="1"/>
        <v>1.5679999999999998</v>
      </c>
      <c r="N36" s="15"/>
      <c r="O36" s="15"/>
      <c r="P36" s="15"/>
      <c r="Q36" s="15"/>
    </row>
    <row r="37" spans="2:17" ht="15.75" thickBot="1" x14ac:dyDescent="0.3">
      <c r="B37" s="9" t="s">
        <v>16</v>
      </c>
      <c r="C37" s="10">
        <f>SUM(C7:C36)</f>
        <v>26233.025000000005</v>
      </c>
      <c r="D37" s="10">
        <f t="shared" ref="D37:K37" si="14">SUM(D7:D36)</f>
        <v>598.13499999999999</v>
      </c>
      <c r="E37" s="10">
        <f t="shared" si="14"/>
        <v>14602.233950000003</v>
      </c>
      <c r="F37" s="10">
        <f t="shared" si="14"/>
        <v>410.06255000000004</v>
      </c>
      <c r="G37" s="10">
        <f t="shared" si="14"/>
        <v>41843.4565</v>
      </c>
      <c r="H37" s="10">
        <f>SUM(H7:H36)</f>
        <v>40.618000000000002</v>
      </c>
      <c r="I37" s="10">
        <f t="shared" si="14"/>
        <v>0.92399999999999993</v>
      </c>
      <c r="J37" s="10">
        <f t="shared" si="14"/>
        <v>23.363</v>
      </c>
      <c r="K37" s="10">
        <f t="shared" si="14"/>
        <v>0.65900000000000003</v>
      </c>
      <c r="L37" s="14">
        <f t="shared" si="1"/>
        <v>65.564000000000007</v>
      </c>
    </row>
    <row r="38" spans="2:17" x14ac:dyDescent="0.25">
      <c r="B38" s="17" t="s">
        <v>17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2:17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</sheetData>
  <mergeCells count="5">
    <mergeCell ref="B2:L3"/>
    <mergeCell ref="B5:B6"/>
    <mergeCell ref="C5:G5"/>
    <mergeCell ref="H5:L5"/>
    <mergeCell ref="B38:L39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Q40"/>
  <sheetViews>
    <sheetView zoomScale="115" zoomScaleNormal="115" zoomScaleSheetLayoutView="130" workbookViewId="0">
      <selection activeCell="B28" sqref="B28"/>
    </sheetView>
  </sheetViews>
  <sheetFormatPr defaultRowHeight="15" x14ac:dyDescent="0.25"/>
  <cols>
    <col min="2" max="2" width="65.28515625" customWidth="1"/>
    <col min="3" max="3" width="14.28515625" bestFit="1" customWidth="1"/>
    <col min="4" max="6" width="11.85546875" customWidth="1"/>
    <col min="7" max="7" width="14.28515625" bestFit="1" customWidth="1"/>
    <col min="8" max="12" width="11.85546875" customWidth="1"/>
  </cols>
  <sheetData>
    <row r="2" spans="2:17" x14ac:dyDescent="0.25">
      <c r="B2" s="19" t="s">
        <v>52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2834.1840000000002</v>
      </c>
      <c r="D7" s="8">
        <v>274.29500000000002</v>
      </c>
      <c r="E7" s="1">
        <v>0</v>
      </c>
      <c r="F7" s="1">
        <v>0</v>
      </c>
      <c r="G7" s="7">
        <f>C7+D7+E7+F7</f>
        <v>3108.4790000000003</v>
      </c>
      <c r="H7" s="8">
        <v>4.343</v>
      </c>
      <c r="I7" s="8">
        <v>0.43099999999999999</v>
      </c>
      <c r="J7" s="1">
        <v>0</v>
      </c>
      <c r="K7" s="1">
        <v>0</v>
      </c>
      <c r="L7" s="13">
        <f>H7+I7+J7+K7</f>
        <v>4.774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1578.2619999999999</v>
      </c>
      <c r="F8" s="1">
        <v>0</v>
      </c>
      <c r="G8" s="7">
        <f t="shared" ref="G8:G37" si="0">C8+D8+E8+F8</f>
        <v>1578.2619999999999</v>
      </c>
      <c r="H8" s="1">
        <v>0</v>
      </c>
      <c r="I8" s="1">
        <v>0</v>
      </c>
      <c r="J8" s="8">
        <v>2.6520000000000001</v>
      </c>
      <c r="K8" s="1">
        <v>0</v>
      </c>
      <c r="L8" s="13">
        <f t="shared" ref="L8:L38" si="1">H8+I8+J8+K8</f>
        <v>2.6520000000000001</v>
      </c>
      <c r="N8" s="15"/>
      <c r="O8" s="15"/>
      <c r="P8" s="15"/>
      <c r="Q8" s="15"/>
    </row>
    <row r="9" spans="2:17" x14ac:dyDescent="0.25">
      <c r="B9" s="2" t="s">
        <v>7</v>
      </c>
      <c r="C9" s="3">
        <v>1826.3420000000001</v>
      </c>
      <c r="D9" s="1">
        <v>0</v>
      </c>
      <c r="E9" s="3">
        <v>253.05099999999999</v>
      </c>
      <c r="F9" s="8">
        <v>40.854999999999997</v>
      </c>
      <c r="G9" s="7">
        <f t="shared" si="0"/>
        <v>2120.248</v>
      </c>
      <c r="H9" s="8">
        <v>2.9060000000000001</v>
      </c>
      <c r="I9" s="1">
        <v>0</v>
      </c>
      <c r="J9" s="8">
        <v>0.42699999999999999</v>
      </c>
      <c r="K9" s="8">
        <v>8.8999999999999996E-2</v>
      </c>
      <c r="L9" s="13">
        <f t="shared" si="1"/>
        <v>3.4220000000000002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85.905000000000001</v>
      </c>
      <c r="F10" s="1">
        <v>0</v>
      </c>
      <c r="G10" s="7">
        <f t="shared" si="0"/>
        <v>85.905000000000001</v>
      </c>
      <c r="H10" s="1">
        <v>0</v>
      </c>
      <c r="I10" s="1">
        <v>0</v>
      </c>
      <c r="J10" s="8">
        <v>0.13700000000000001</v>
      </c>
      <c r="K10" s="1">
        <v>0</v>
      </c>
      <c r="L10" s="13">
        <f t="shared" si="1"/>
        <v>0.13700000000000001</v>
      </c>
      <c r="N10" s="15"/>
      <c r="O10" s="15"/>
      <c r="P10" s="15"/>
      <c r="Q10" s="15"/>
    </row>
    <row r="11" spans="2:17" x14ac:dyDescent="0.25">
      <c r="B11" s="2" t="s">
        <v>8</v>
      </c>
      <c r="C11" s="3">
        <v>8744.89</v>
      </c>
      <c r="D11" s="1">
        <v>0</v>
      </c>
      <c r="E11" s="8">
        <v>244.43700000000001</v>
      </c>
      <c r="F11" s="8">
        <v>0.159</v>
      </c>
      <c r="G11" s="7">
        <f t="shared" si="0"/>
        <v>8989.485999999999</v>
      </c>
      <c r="H11" s="8">
        <v>14.138999999999999</v>
      </c>
      <c r="I11" s="1">
        <v>0</v>
      </c>
      <c r="J11" s="8">
        <v>0.45800000000000002</v>
      </c>
      <c r="K11" s="8">
        <v>1E-3</v>
      </c>
      <c r="L11" s="13">
        <f t="shared" si="1"/>
        <v>14.597999999999999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11.09</v>
      </c>
      <c r="F12" s="1">
        <v>0</v>
      </c>
      <c r="G12" s="7">
        <f t="shared" si="0"/>
        <v>11.09</v>
      </c>
      <c r="H12" s="1">
        <v>0</v>
      </c>
      <c r="I12" s="1">
        <v>0</v>
      </c>
      <c r="J12" s="8">
        <v>1.4E-2</v>
      </c>
      <c r="K12" s="1">
        <v>0</v>
      </c>
      <c r="L12" s="13">
        <f t="shared" si="1"/>
        <v>1.4E-2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2068.7930000000001</v>
      </c>
      <c r="F13" s="1">
        <v>0</v>
      </c>
      <c r="G13" s="7">
        <f t="shared" si="0"/>
        <v>2068.7930000000001</v>
      </c>
      <c r="H13" s="1">
        <v>0</v>
      </c>
      <c r="I13" s="1">
        <v>0</v>
      </c>
      <c r="J13" s="8">
        <v>3.2269999999999999</v>
      </c>
      <c r="K13" s="1">
        <v>0</v>
      </c>
      <c r="L13" s="13">
        <f t="shared" si="1"/>
        <v>3.2269999999999999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1698.421</v>
      </c>
      <c r="F14" s="1">
        <v>0</v>
      </c>
      <c r="G14" s="7">
        <f t="shared" si="0"/>
        <v>1698.421</v>
      </c>
      <c r="H14" s="1">
        <v>0</v>
      </c>
      <c r="I14" s="1">
        <v>0</v>
      </c>
      <c r="J14" s="8">
        <v>2.8079999999999998</v>
      </c>
      <c r="K14" s="1">
        <v>0</v>
      </c>
      <c r="L14" s="13">
        <f t="shared" si="1"/>
        <v>2.8079999999999998</v>
      </c>
      <c r="N14" s="15"/>
      <c r="O14" s="15"/>
      <c r="P14" s="15"/>
      <c r="Q14" s="15"/>
    </row>
    <row r="15" spans="2:17" x14ac:dyDescent="0.25">
      <c r="B15" s="2" t="s">
        <v>10</v>
      </c>
      <c r="C15" s="3">
        <v>1044.8389999999999</v>
      </c>
      <c r="D15" s="1">
        <v>0</v>
      </c>
      <c r="E15" s="1">
        <v>0</v>
      </c>
      <c r="F15" s="1">
        <v>0</v>
      </c>
      <c r="G15" s="7">
        <f t="shared" si="0"/>
        <v>1044.8389999999999</v>
      </c>
      <c r="H15" s="8">
        <v>1.7689999999999999</v>
      </c>
      <c r="I15" s="1">
        <v>0</v>
      </c>
      <c r="J15" s="1">
        <v>0</v>
      </c>
      <c r="K15" s="1">
        <v>0</v>
      </c>
      <c r="L15" s="13">
        <f t="shared" si="1"/>
        <v>1.7689999999999999</v>
      </c>
      <c r="N15" s="15"/>
      <c r="O15" s="15"/>
      <c r="P15" s="15"/>
      <c r="Q15" s="15"/>
    </row>
    <row r="16" spans="2:17" x14ac:dyDescent="0.25">
      <c r="B16" s="2" t="s">
        <v>19</v>
      </c>
      <c r="C16" s="3">
        <v>206.292</v>
      </c>
      <c r="D16" s="1">
        <v>0</v>
      </c>
      <c r="E16" s="3">
        <v>88.9</v>
      </c>
      <c r="F16" s="3">
        <v>27.227</v>
      </c>
      <c r="G16" s="7">
        <f t="shared" si="0"/>
        <v>322.41899999999998</v>
      </c>
      <c r="H16" s="8">
        <v>0.31900000000000001</v>
      </c>
      <c r="I16" s="1">
        <v>0</v>
      </c>
      <c r="J16" s="8">
        <v>0.14199999999999999</v>
      </c>
      <c r="K16" s="8">
        <v>4.4999999999999998E-2</v>
      </c>
      <c r="L16" s="13">
        <f t="shared" si="1"/>
        <v>0.50600000000000001</v>
      </c>
      <c r="N16" s="15"/>
      <c r="O16" s="15"/>
      <c r="P16" s="15"/>
      <c r="Q16" s="15"/>
    </row>
    <row r="17" spans="2:17" x14ac:dyDescent="0.25">
      <c r="B17" s="2" t="s">
        <v>18</v>
      </c>
      <c r="C17" s="3">
        <v>1217.8030000000001</v>
      </c>
      <c r="D17" s="1">
        <v>0</v>
      </c>
      <c r="E17" s="1">
        <v>0</v>
      </c>
      <c r="F17" s="1">
        <v>0</v>
      </c>
      <c r="G17" s="7">
        <f t="shared" si="0"/>
        <v>1217.8030000000001</v>
      </c>
      <c r="H17" s="8">
        <v>1.9810000000000001</v>
      </c>
      <c r="I17" s="1">
        <v>0</v>
      </c>
      <c r="J17" s="1">
        <v>0</v>
      </c>
      <c r="K17" s="1">
        <v>0</v>
      </c>
      <c r="L17" s="13">
        <f t="shared" si="1"/>
        <v>1.9810000000000001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1491.7739999999999</v>
      </c>
      <c r="F18" s="1">
        <v>0</v>
      </c>
      <c r="G18" s="7">
        <f t="shared" si="0"/>
        <v>1491.7739999999999</v>
      </c>
      <c r="H18" s="1">
        <v>0</v>
      </c>
      <c r="I18" s="1">
        <v>0</v>
      </c>
      <c r="J18" s="8">
        <v>2.5459999999999998</v>
      </c>
      <c r="K18" s="1">
        <v>0</v>
      </c>
      <c r="L18" s="13">
        <f t="shared" si="1"/>
        <v>2.5459999999999998</v>
      </c>
      <c r="N18" s="15"/>
      <c r="O18" s="15"/>
      <c r="P18" s="15"/>
      <c r="Q18" s="15"/>
    </row>
    <row r="19" spans="2:17" x14ac:dyDescent="0.25">
      <c r="B19" s="2" t="s">
        <v>14</v>
      </c>
      <c r="C19" s="3">
        <v>4119.0529999999999</v>
      </c>
      <c r="D19" s="3">
        <v>488.57100000000003</v>
      </c>
      <c r="E19" s="3">
        <v>75.537000000000006</v>
      </c>
      <c r="F19" s="1">
        <v>0</v>
      </c>
      <c r="G19" s="7">
        <f t="shared" si="0"/>
        <v>4683.1610000000001</v>
      </c>
      <c r="H19" s="8">
        <v>6.5919999999999996</v>
      </c>
      <c r="I19" s="8">
        <v>0.73</v>
      </c>
      <c r="J19" s="8">
        <v>0.151</v>
      </c>
      <c r="K19" s="1">
        <v>0</v>
      </c>
      <c r="L19" s="13">
        <f t="shared" si="1"/>
        <v>7.472999999999999</v>
      </c>
      <c r="N19" s="15"/>
      <c r="O19" s="15"/>
      <c r="P19" s="15"/>
      <c r="Q19" s="15"/>
    </row>
    <row r="20" spans="2:17" x14ac:dyDescent="0.25">
      <c r="B20" s="2" t="s">
        <v>51</v>
      </c>
      <c r="C20" s="1">
        <v>0</v>
      </c>
      <c r="D20" s="1">
        <v>0</v>
      </c>
      <c r="E20" s="3">
        <v>565.28700000000003</v>
      </c>
      <c r="F20" s="1">
        <v>0</v>
      </c>
      <c r="G20" s="7">
        <f t="shared" si="0"/>
        <v>565.28700000000003</v>
      </c>
      <c r="H20" s="1">
        <v>0</v>
      </c>
      <c r="I20" s="1">
        <v>0</v>
      </c>
      <c r="J20" s="8">
        <v>1.4219999999999999</v>
      </c>
      <c r="K20" s="1">
        <v>0</v>
      </c>
      <c r="L20" s="13">
        <f t="shared" si="1"/>
        <v>1.4219999999999999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195.946</v>
      </c>
      <c r="F21" s="1">
        <v>0</v>
      </c>
      <c r="G21" s="7">
        <f t="shared" si="0"/>
        <v>195.946</v>
      </c>
      <c r="H21" s="1">
        <v>0</v>
      </c>
      <c r="I21" s="1">
        <v>0</v>
      </c>
      <c r="J21" s="8">
        <v>0.30599999999999999</v>
      </c>
      <c r="K21" s="1">
        <v>0</v>
      </c>
      <c r="L21" s="13">
        <f t="shared" si="1"/>
        <v>0.30599999999999999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781.697</v>
      </c>
      <c r="F22" s="1">
        <v>0</v>
      </c>
      <c r="G22" s="7">
        <f t="shared" si="0"/>
        <v>781.697</v>
      </c>
      <c r="H22" s="1">
        <v>0</v>
      </c>
      <c r="I22" s="1">
        <v>0</v>
      </c>
      <c r="J22" s="8">
        <v>1.2190000000000001</v>
      </c>
      <c r="K22" s="1">
        <v>0</v>
      </c>
      <c r="L22" s="13">
        <f t="shared" si="1"/>
        <v>1.2190000000000001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321.19900000000001</v>
      </c>
      <c r="F23" s="1">
        <v>0</v>
      </c>
      <c r="G23" s="7">
        <f t="shared" si="0"/>
        <v>321.19900000000001</v>
      </c>
      <c r="H23" s="1">
        <v>0</v>
      </c>
      <c r="I23" s="1">
        <v>0</v>
      </c>
      <c r="J23" s="8">
        <v>0.373</v>
      </c>
      <c r="K23" s="1">
        <v>0</v>
      </c>
      <c r="L23" s="13">
        <f t="shared" si="1"/>
        <v>0.373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93.751999999999995</v>
      </c>
      <c r="F24" s="1">
        <v>0</v>
      </c>
      <c r="G24" s="7">
        <f t="shared" si="0"/>
        <v>93.751999999999995</v>
      </c>
      <c r="H24" s="1">
        <v>0</v>
      </c>
      <c r="I24" s="1">
        <v>0</v>
      </c>
      <c r="J24" s="8">
        <v>0.16</v>
      </c>
      <c r="K24" s="1">
        <v>0</v>
      </c>
      <c r="L24" s="13">
        <f t="shared" si="1"/>
        <v>0.16</v>
      </c>
      <c r="N24" s="15"/>
      <c r="O24" s="15"/>
      <c r="P24" s="15"/>
      <c r="Q24" s="15"/>
    </row>
    <row r="25" spans="2:17" x14ac:dyDescent="0.25">
      <c r="B25" s="2" t="s">
        <v>24</v>
      </c>
      <c r="C25" s="1">
        <v>0</v>
      </c>
      <c r="D25" s="1">
        <v>0</v>
      </c>
      <c r="E25" s="3">
        <v>28.091000000000001</v>
      </c>
      <c r="F25" s="3">
        <v>18.029</v>
      </c>
      <c r="G25" s="7">
        <f t="shared" si="0"/>
        <v>46.120000000000005</v>
      </c>
      <c r="H25" s="1">
        <v>0</v>
      </c>
      <c r="I25" s="1">
        <v>0</v>
      </c>
      <c r="J25" s="8">
        <v>4.3999999999999997E-2</v>
      </c>
      <c r="K25" s="8">
        <v>2.9000000000000001E-2</v>
      </c>
      <c r="L25" s="13">
        <f t="shared" si="1"/>
        <v>7.2999999999999995E-2</v>
      </c>
      <c r="N25" s="15"/>
      <c r="O25" s="15"/>
      <c r="P25" s="15"/>
      <c r="Q25" s="15"/>
    </row>
    <row r="26" spans="2:17" x14ac:dyDescent="0.25">
      <c r="B26" s="2" t="s">
        <v>27</v>
      </c>
      <c r="C26" s="1">
        <v>0</v>
      </c>
      <c r="D26" s="1">
        <v>0</v>
      </c>
      <c r="E26" s="3">
        <v>2.0470000000000002</v>
      </c>
      <c r="F26" s="1">
        <v>0</v>
      </c>
      <c r="G26" s="7">
        <f t="shared" si="0"/>
        <v>2.0470000000000002</v>
      </c>
      <c r="H26" s="1">
        <v>0</v>
      </c>
      <c r="I26" s="1">
        <v>0</v>
      </c>
      <c r="J26" s="8">
        <v>4.0000000000000001E-3</v>
      </c>
      <c r="K26" s="1">
        <v>0</v>
      </c>
      <c r="L26" s="13">
        <f t="shared" si="1"/>
        <v>4.0000000000000001E-3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16.901</v>
      </c>
      <c r="F27" s="3">
        <v>2.694</v>
      </c>
      <c r="G27" s="7">
        <f t="shared" si="0"/>
        <v>19.594999999999999</v>
      </c>
      <c r="H27" s="1">
        <v>0</v>
      </c>
      <c r="I27" s="1">
        <v>0</v>
      </c>
      <c r="J27" s="8">
        <v>2.9000000000000001E-2</v>
      </c>
      <c r="K27" s="1">
        <v>4.0000000000000001E-3</v>
      </c>
      <c r="L27" s="13">
        <f t="shared" si="1"/>
        <v>3.3000000000000002E-2</v>
      </c>
      <c r="N27" s="15"/>
      <c r="O27" s="15"/>
      <c r="P27" s="15"/>
      <c r="Q27" s="15"/>
    </row>
    <row r="28" spans="2:17" x14ac:dyDescent="0.25">
      <c r="B28" s="2" t="s">
        <v>33</v>
      </c>
      <c r="C28" s="8">
        <v>104.758</v>
      </c>
      <c r="D28" s="1">
        <v>0</v>
      </c>
      <c r="E28" s="4">
        <v>0</v>
      </c>
      <c r="F28" s="4">
        <v>0</v>
      </c>
      <c r="G28" s="7">
        <f t="shared" si="0"/>
        <v>104.758</v>
      </c>
      <c r="H28" s="8">
        <v>0.159</v>
      </c>
      <c r="I28" s="1">
        <v>0</v>
      </c>
      <c r="J28" s="1">
        <v>0</v>
      </c>
      <c r="K28" s="1">
        <v>0</v>
      </c>
      <c r="L28" s="13">
        <f t="shared" si="1"/>
        <v>0.159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527.38</v>
      </c>
      <c r="F29" s="1">
        <v>314.38299999999998</v>
      </c>
      <c r="G29" s="7">
        <f t="shared" si="0"/>
        <v>841.76299999999992</v>
      </c>
      <c r="H29" s="1">
        <v>0</v>
      </c>
      <c r="I29" s="1">
        <v>0</v>
      </c>
      <c r="J29" s="8">
        <v>0.84399999999999997</v>
      </c>
      <c r="K29" s="1">
        <v>0.28299999999999997</v>
      </c>
      <c r="L29" s="13">
        <f t="shared" si="1"/>
        <v>1.127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17.558</v>
      </c>
      <c r="F30" s="1">
        <v>0</v>
      </c>
      <c r="G30" s="7">
        <f t="shared" si="0"/>
        <v>17.558</v>
      </c>
      <c r="H30" s="1">
        <v>0</v>
      </c>
      <c r="I30" s="1">
        <v>0</v>
      </c>
      <c r="J30" s="8">
        <v>3.7999999999999999E-2</v>
      </c>
      <c r="K30" s="1">
        <v>0</v>
      </c>
      <c r="L30" s="13">
        <f t="shared" si="1"/>
        <v>3.7999999999999999E-2</v>
      </c>
      <c r="N30" s="15"/>
      <c r="O30" s="15"/>
      <c r="P30" s="15"/>
      <c r="Q30" s="15"/>
    </row>
    <row r="31" spans="2:17" x14ac:dyDescent="0.25">
      <c r="B31" s="2" t="s">
        <v>25</v>
      </c>
      <c r="C31" s="3">
        <v>2366.6179999999999</v>
      </c>
      <c r="D31" s="1">
        <v>0</v>
      </c>
      <c r="E31" s="3">
        <v>2171.116</v>
      </c>
      <c r="F31" s="8">
        <v>59.037999999999997</v>
      </c>
      <c r="G31" s="7">
        <f t="shared" si="0"/>
        <v>4596.7719999999999</v>
      </c>
      <c r="H31" s="8">
        <v>3.6259999999999999</v>
      </c>
      <c r="I31" s="1">
        <v>0</v>
      </c>
      <c r="J31" s="8">
        <v>3.4729999999999999</v>
      </c>
      <c r="K31" s="8">
        <v>9.0999999999999998E-2</v>
      </c>
      <c r="L31" s="13">
        <f t="shared" si="1"/>
        <v>7.19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1919.0170000000001</v>
      </c>
      <c r="D32" s="1">
        <v>0</v>
      </c>
      <c r="E32" s="1">
        <v>0</v>
      </c>
      <c r="F32" s="1">
        <v>0</v>
      </c>
      <c r="G32" s="7">
        <f t="shared" si="0"/>
        <v>1919.0170000000001</v>
      </c>
      <c r="H32" s="8">
        <v>3.0049999999999999</v>
      </c>
      <c r="I32" s="1">
        <v>0</v>
      </c>
      <c r="J32" s="1">
        <v>0</v>
      </c>
      <c r="K32" s="1">
        <v>0</v>
      </c>
      <c r="L32" s="13">
        <f t="shared" si="1"/>
        <v>3.0049999999999999</v>
      </c>
      <c r="N32" s="15"/>
      <c r="O32" s="15"/>
      <c r="P32" s="15"/>
      <c r="Q32" s="15"/>
    </row>
    <row r="33" spans="2:17" x14ac:dyDescent="0.25">
      <c r="B33" s="2" t="s">
        <v>26</v>
      </c>
      <c r="C33" s="1">
        <v>0</v>
      </c>
      <c r="D33" s="1">
        <v>0</v>
      </c>
      <c r="E33" s="3">
        <v>498.46199999999999</v>
      </c>
      <c r="F33" s="1">
        <v>0</v>
      </c>
      <c r="G33" s="7">
        <f t="shared" si="0"/>
        <v>498.46199999999999</v>
      </c>
      <c r="H33" s="1">
        <v>0</v>
      </c>
      <c r="I33" s="1">
        <v>0</v>
      </c>
      <c r="J33" s="8">
        <v>0.82399999999999995</v>
      </c>
      <c r="K33" s="1">
        <v>0</v>
      </c>
      <c r="L33" s="13">
        <f t="shared" si="1"/>
        <v>0.82399999999999995</v>
      </c>
      <c r="N33" s="15"/>
      <c r="O33" s="15"/>
      <c r="P33" s="15"/>
      <c r="Q33" s="15"/>
    </row>
    <row r="34" spans="2:17" x14ac:dyDescent="0.25">
      <c r="B34" s="2" t="s">
        <v>28</v>
      </c>
      <c r="C34" s="1">
        <v>0</v>
      </c>
      <c r="D34" s="3">
        <v>345.86</v>
      </c>
      <c r="E34" s="4">
        <v>0</v>
      </c>
      <c r="F34" s="4">
        <v>0</v>
      </c>
      <c r="G34" s="7">
        <f t="shared" si="0"/>
        <v>345.86</v>
      </c>
      <c r="H34" s="1">
        <v>0</v>
      </c>
      <c r="I34" s="8">
        <v>0.61799999999999999</v>
      </c>
      <c r="J34" s="1">
        <v>0</v>
      </c>
      <c r="K34" s="1">
        <v>0</v>
      </c>
      <c r="L34" s="13">
        <f t="shared" si="1"/>
        <v>0.61799999999999999</v>
      </c>
      <c r="N34" s="15"/>
      <c r="O34" s="15"/>
      <c r="P34" s="15"/>
      <c r="Q34" s="15"/>
    </row>
    <row r="35" spans="2:17" x14ac:dyDescent="0.25">
      <c r="B35" s="2" t="s">
        <v>29</v>
      </c>
      <c r="C35" s="3">
        <v>940.91600000000005</v>
      </c>
      <c r="D35" s="1">
        <v>0</v>
      </c>
      <c r="E35" s="4">
        <v>0</v>
      </c>
      <c r="F35" s="4">
        <v>0</v>
      </c>
      <c r="G35" s="7">
        <f t="shared" si="0"/>
        <v>940.91600000000005</v>
      </c>
      <c r="H35" s="8">
        <v>1.3720000000000001</v>
      </c>
      <c r="I35" s="1">
        <v>0</v>
      </c>
      <c r="J35" s="1">
        <v>0</v>
      </c>
      <c r="K35" s="1">
        <v>0</v>
      </c>
      <c r="L35" s="13">
        <f t="shared" si="1"/>
        <v>1.3720000000000001</v>
      </c>
      <c r="N35" s="15"/>
      <c r="O35" s="15"/>
      <c r="P35" s="15"/>
      <c r="Q35" s="15"/>
    </row>
    <row r="36" spans="2:17" x14ac:dyDescent="0.25">
      <c r="B36" s="2" t="s">
        <v>30</v>
      </c>
      <c r="C36" s="3">
        <v>315.99200000000002</v>
      </c>
      <c r="D36" s="1">
        <v>0</v>
      </c>
      <c r="E36" s="3">
        <v>18.361000000000001</v>
      </c>
      <c r="F36" s="4">
        <v>0</v>
      </c>
      <c r="G36" s="7">
        <f t="shared" ref="G36" si="2">C36+D36+E36+F36</f>
        <v>334.35300000000001</v>
      </c>
      <c r="H36" s="8">
        <v>0.505</v>
      </c>
      <c r="I36" s="1">
        <v>0</v>
      </c>
      <c r="J36" s="8">
        <v>3.1E-2</v>
      </c>
      <c r="K36" s="1">
        <v>0</v>
      </c>
      <c r="L36" s="13">
        <f t="shared" ref="L36" si="3">H36+I36+J36+K36</f>
        <v>0.53600000000000003</v>
      </c>
      <c r="N36" s="15"/>
      <c r="O36" s="15"/>
      <c r="P36" s="15"/>
      <c r="Q36" s="15"/>
    </row>
    <row r="37" spans="2:17" x14ac:dyDescent="0.25">
      <c r="B37" s="2" t="s">
        <v>53</v>
      </c>
      <c r="C37" s="4">
        <v>0</v>
      </c>
      <c r="D37" s="1">
        <v>0</v>
      </c>
      <c r="E37" s="3">
        <v>101.828</v>
      </c>
      <c r="F37" s="4">
        <v>0</v>
      </c>
      <c r="G37" s="7">
        <f t="shared" si="0"/>
        <v>101.828</v>
      </c>
      <c r="H37" s="1">
        <v>0</v>
      </c>
      <c r="I37" s="1">
        <v>0</v>
      </c>
      <c r="J37" s="8">
        <v>0.28699999999999998</v>
      </c>
      <c r="K37" s="1">
        <v>0</v>
      </c>
      <c r="L37" s="13">
        <f t="shared" si="1"/>
        <v>0.28699999999999998</v>
      </c>
      <c r="N37" s="15"/>
      <c r="O37" s="15"/>
      <c r="P37" s="15"/>
      <c r="Q37" s="15"/>
    </row>
    <row r="38" spans="2:17" ht="15.75" thickBot="1" x14ac:dyDescent="0.3">
      <c r="B38" s="9" t="s">
        <v>16</v>
      </c>
      <c r="C38" s="10">
        <f>SUM(C7:C37)</f>
        <v>25640.703999999998</v>
      </c>
      <c r="D38" s="10">
        <f t="shared" ref="D38:K38" si="4">SUM(D7:D37)</f>
        <v>1108.7260000000001</v>
      </c>
      <c r="E38" s="10">
        <f t="shared" si="4"/>
        <v>12935.795000000002</v>
      </c>
      <c r="F38" s="10">
        <f t="shared" si="4"/>
        <v>462.38499999999999</v>
      </c>
      <c r="G38" s="10">
        <f t="shared" si="4"/>
        <v>40147.61</v>
      </c>
      <c r="H38" s="10">
        <f>SUM(H7:H37)</f>
        <v>40.716000000000001</v>
      </c>
      <c r="I38" s="10">
        <f t="shared" si="4"/>
        <v>1.7789999999999999</v>
      </c>
      <c r="J38" s="10">
        <f t="shared" si="4"/>
        <v>21.615999999999996</v>
      </c>
      <c r="K38" s="10">
        <f t="shared" si="4"/>
        <v>0.54199999999999993</v>
      </c>
      <c r="L38" s="14">
        <f t="shared" si="1"/>
        <v>64.653000000000006</v>
      </c>
    </row>
    <row r="39" spans="2:17" x14ac:dyDescent="0.25">
      <c r="B39" s="17" t="s">
        <v>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7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</sheetData>
  <mergeCells count="5">
    <mergeCell ref="B2:L3"/>
    <mergeCell ref="B5:B6"/>
    <mergeCell ref="C5:G5"/>
    <mergeCell ref="H5:L5"/>
    <mergeCell ref="B39:L40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Q40"/>
  <sheetViews>
    <sheetView zoomScaleNormal="100" zoomScaleSheetLayoutView="85" workbookViewId="0">
      <selection activeCell="B28" sqref="B28"/>
    </sheetView>
  </sheetViews>
  <sheetFormatPr defaultRowHeight="15" x14ac:dyDescent="0.25"/>
  <cols>
    <col min="2" max="2" width="68.5703125" customWidth="1"/>
    <col min="3" max="3" width="14.28515625" bestFit="1" customWidth="1"/>
    <col min="4" max="4" width="11.85546875" customWidth="1"/>
    <col min="5" max="5" width="12.42578125" customWidth="1"/>
    <col min="6" max="6" width="11.85546875" customWidth="1"/>
    <col min="7" max="7" width="14.28515625" bestFit="1" customWidth="1"/>
    <col min="8" max="12" width="11.85546875" customWidth="1"/>
  </cols>
  <sheetData>
    <row r="2" spans="2:17" ht="15" customHeight="1" x14ac:dyDescent="0.25">
      <c r="B2" s="19" t="s">
        <v>54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7" ht="15" customHeight="1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7" ht="15.75" thickBot="1" x14ac:dyDescent="0.3"/>
    <row r="5" spans="2:17" x14ac:dyDescent="0.25">
      <c r="B5" s="20" t="s">
        <v>0</v>
      </c>
      <c r="C5" s="22" t="s">
        <v>1</v>
      </c>
      <c r="D5" s="23"/>
      <c r="E5" s="23"/>
      <c r="F5" s="23"/>
      <c r="G5" s="23"/>
      <c r="H5" s="22" t="s">
        <v>15</v>
      </c>
      <c r="I5" s="23"/>
      <c r="J5" s="23"/>
      <c r="K5" s="23"/>
      <c r="L5" s="24"/>
    </row>
    <row r="6" spans="2:17" x14ac:dyDescent="0.25">
      <c r="B6" s="21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2</v>
      </c>
      <c r="I6" s="5" t="s">
        <v>3</v>
      </c>
      <c r="J6" s="5" t="s">
        <v>4</v>
      </c>
      <c r="K6" s="5" t="s">
        <v>5</v>
      </c>
      <c r="L6" s="6" t="s">
        <v>6</v>
      </c>
    </row>
    <row r="7" spans="2:17" x14ac:dyDescent="0.25">
      <c r="B7" s="2" t="s">
        <v>13</v>
      </c>
      <c r="C7" s="3">
        <v>2748.2909999999997</v>
      </c>
      <c r="D7" s="8">
        <v>242.846</v>
      </c>
      <c r="E7" s="1">
        <v>0</v>
      </c>
      <c r="F7" s="1">
        <v>0</v>
      </c>
      <c r="G7" s="7">
        <f>C7+D7+E7+F7</f>
        <v>2991.1369999999997</v>
      </c>
      <c r="H7" s="8">
        <v>4.351</v>
      </c>
      <c r="I7" s="8">
        <v>0.39500000000000002</v>
      </c>
      <c r="J7" s="1">
        <v>0</v>
      </c>
      <c r="K7" s="1">
        <v>0</v>
      </c>
      <c r="L7" s="13">
        <f>H7+I7+J7+K7</f>
        <v>4.7460000000000004</v>
      </c>
      <c r="N7" s="15"/>
      <c r="O7" s="15"/>
      <c r="P7" s="15"/>
      <c r="Q7" s="15"/>
    </row>
    <row r="8" spans="2:17" x14ac:dyDescent="0.25">
      <c r="B8" s="2" t="s">
        <v>21</v>
      </c>
      <c r="C8" s="1">
        <v>0</v>
      </c>
      <c r="D8" s="1">
        <v>0</v>
      </c>
      <c r="E8" s="3">
        <v>1362.2539999999999</v>
      </c>
      <c r="F8" s="1">
        <v>0</v>
      </c>
      <c r="G8" s="7">
        <f t="shared" ref="G8:G37" si="0">C8+D8+E8+F8</f>
        <v>1362.2539999999999</v>
      </c>
      <c r="H8" s="1">
        <v>0</v>
      </c>
      <c r="I8" s="1">
        <v>0</v>
      </c>
      <c r="J8" s="8">
        <v>2.3650000000000002</v>
      </c>
      <c r="K8" s="1">
        <v>0</v>
      </c>
      <c r="L8" s="13">
        <f t="shared" ref="L8:L38" si="1">H8+I8+J8+K8</f>
        <v>2.3650000000000002</v>
      </c>
      <c r="N8" s="15"/>
      <c r="O8" s="15"/>
      <c r="P8" s="15"/>
      <c r="Q8" s="15"/>
    </row>
    <row r="9" spans="2:17" x14ac:dyDescent="0.25">
      <c r="B9" s="2" t="s">
        <v>7</v>
      </c>
      <c r="C9" s="3">
        <v>1842.9650000000001</v>
      </c>
      <c r="D9" s="1">
        <v>0</v>
      </c>
      <c r="E9" s="3">
        <v>246.27600000000001</v>
      </c>
      <c r="F9" s="8">
        <v>47.664999999999999</v>
      </c>
      <c r="G9" s="7">
        <f t="shared" si="0"/>
        <v>2136.9059999999999</v>
      </c>
      <c r="H9" s="8">
        <v>3.056</v>
      </c>
      <c r="I9" s="1">
        <v>0</v>
      </c>
      <c r="J9" s="8">
        <v>0.42199999999999999</v>
      </c>
      <c r="K9" s="8">
        <v>0.106</v>
      </c>
      <c r="L9" s="13">
        <f t="shared" si="1"/>
        <v>3.5840000000000001</v>
      </c>
      <c r="N9" s="15"/>
      <c r="O9" s="15"/>
      <c r="P9" s="15"/>
      <c r="Q9" s="15"/>
    </row>
    <row r="10" spans="2:17" x14ac:dyDescent="0.25">
      <c r="B10" s="2" t="s">
        <v>46</v>
      </c>
      <c r="C10" s="1">
        <v>0</v>
      </c>
      <c r="D10" s="1">
        <v>0</v>
      </c>
      <c r="E10" s="3">
        <v>113.946</v>
      </c>
      <c r="F10" s="1">
        <v>0</v>
      </c>
      <c r="G10" s="7">
        <f t="shared" si="0"/>
        <v>113.946</v>
      </c>
      <c r="H10" s="1">
        <v>0</v>
      </c>
      <c r="I10" s="1">
        <v>0</v>
      </c>
      <c r="J10" s="8">
        <v>0.188</v>
      </c>
      <c r="K10" s="1">
        <v>0</v>
      </c>
      <c r="L10" s="13">
        <f t="shared" si="1"/>
        <v>0.188</v>
      </c>
      <c r="N10" s="15"/>
      <c r="O10" s="15"/>
      <c r="P10" s="15"/>
      <c r="Q10" s="15"/>
    </row>
    <row r="11" spans="2:17" x14ac:dyDescent="0.25">
      <c r="B11" s="2" t="s">
        <v>8</v>
      </c>
      <c r="C11" s="3">
        <v>9581.6110000000008</v>
      </c>
      <c r="D11" s="1">
        <v>0</v>
      </c>
      <c r="E11" s="8">
        <v>213.161</v>
      </c>
      <c r="F11" s="8">
        <v>0.106</v>
      </c>
      <c r="G11" s="7">
        <f t="shared" si="0"/>
        <v>9794.8780000000006</v>
      </c>
      <c r="H11" s="8">
        <v>15.757999999999999</v>
      </c>
      <c r="I11" s="1">
        <v>0</v>
      </c>
      <c r="J11" s="8">
        <v>0.443</v>
      </c>
      <c r="K11" s="8">
        <v>1E-3</v>
      </c>
      <c r="L11" s="13">
        <f t="shared" si="1"/>
        <v>16.202000000000002</v>
      </c>
      <c r="N11" s="15"/>
      <c r="O11" s="15"/>
      <c r="P11" s="15"/>
      <c r="Q11" s="15"/>
    </row>
    <row r="12" spans="2:17" x14ac:dyDescent="0.25">
      <c r="B12" s="2" t="s">
        <v>9</v>
      </c>
      <c r="C12" s="1">
        <v>0</v>
      </c>
      <c r="D12" s="1">
        <v>0</v>
      </c>
      <c r="E12" s="3">
        <v>22.096</v>
      </c>
      <c r="F12" s="1">
        <v>0</v>
      </c>
      <c r="G12" s="7">
        <f t="shared" si="0"/>
        <v>22.096</v>
      </c>
      <c r="H12" s="1">
        <v>0</v>
      </c>
      <c r="I12" s="1">
        <v>0</v>
      </c>
      <c r="J12" s="8">
        <v>2.9000000000000001E-2</v>
      </c>
      <c r="K12" s="1">
        <v>0</v>
      </c>
      <c r="L12" s="13">
        <f t="shared" si="1"/>
        <v>2.9000000000000001E-2</v>
      </c>
      <c r="N12" s="15"/>
      <c r="O12" s="15"/>
      <c r="P12" s="15"/>
      <c r="Q12" s="15"/>
    </row>
    <row r="13" spans="2:17" x14ac:dyDescent="0.25">
      <c r="B13" s="2" t="s">
        <v>22</v>
      </c>
      <c r="C13" s="1">
        <v>0</v>
      </c>
      <c r="D13" s="1">
        <v>0</v>
      </c>
      <c r="E13" s="3">
        <v>1655.1849999999999</v>
      </c>
      <c r="F13" s="1">
        <v>0</v>
      </c>
      <c r="G13" s="7">
        <f t="shared" si="0"/>
        <v>1655.1849999999999</v>
      </c>
      <c r="H13" s="1">
        <v>0</v>
      </c>
      <c r="I13" s="1">
        <v>0</v>
      </c>
      <c r="J13" s="8">
        <v>2.786</v>
      </c>
      <c r="K13" s="1">
        <v>0</v>
      </c>
      <c r="L13" s="13">
        <f t="shared" si="1"/>
        <v>2.786</v>
      </c>
      <c r="N13" s="15"/>
      <c r="O13" s="15"/>
      <c r="P13" s="15"/>
      <c r="Q13" s="15"/>
    </row>
    <row r="14" spans="2:17" x14ac:dyDescent="0.25">
      <c r="B14" s="2" t="s">
        <v>12</v>
      </c>
      <c r="C14" s="1">
        <v>0</v>
      </c>
      <c r="D14" s="1">
        <v>0</v>
      </c>
      <c r="E14" s="3">
        <v>1605.5070000000001</v>
      </c>
      <c r="F14" s="1">
        <v>0</v>
      </c>
      <c r="G14" s="7">
        <f t="shared" si="0"/>
        <v>1605.5070000000001</v>
      </c>
      <c r="H14" s="1">
        <v>0</v>
      </c>
      <c r="I14" s="1">
        <v>0</v>
      </c>
      <c r="J14" s="8">
        <v>2.81</v>
      </c>
      <c r="K14" s="1">
        <v>0</v>
      </c>
      <c r="L14" s="13">
        <f t="shared" si="1"/>
        <v>2.81</v>
      </c>
      <c r="N14" s="15"/>
      <c r="O14" s="15"/>
      <c r="P14" s="15"/>
      <c r="Q14" s="15"/>
    </row>
    <row r="15" spans="2:17" x14ac:dyDescent="0.25">
      <c r="B15" s="2" t="s">
        <v>55</v>
      </c>
      <c r="C15" s="3">
        <v>854.35699999999997</v>
      </c>
      <c r="D15" s="1">
        <v>0</v>
      </c>
      <c r="E15" s="1">
        <v>0</v>
      </c>
      <c r="F15" s="1">
        <v>0</v>
      </c>
      <c r="G15" s="7">
        <f t="shared" si="0"/>
        <v>854.35699999999997</v>
      </c>
      <c r="H15" s="8">
        <v>1.4950000000000001</v>
      </c>
      <c r="I15" s="1">
        <v>0</v>
      </c>
      <c r="J15" s="1">
        <v>0</v>
      </c>
      <c r="K15" s="1">
        <v>0</v>
      </c>
      <c r="L15" s="13">
        <f t="shared" si="1"/>
        <v>1.4950000000000001</v>
      </c>
      <c r="N15" s="15"/>
      <c r="O15" s="15"/>
      <c r="P15" s="15"/>
      <c r="Q15" s="15"/>
    </row>
    <row r="16" spans="2:17" x14ac:dyDescent="0.25">
      <c r="B16" s="2" t="s">
        <v>19</v>
      </c>
      <c r="C16" s="3">
        <v>553.77099999999996</v>
      </c>
      <c r="D16" s="1">
        <v>0</v>
      </c>
      <c r="E16" s="3">
        <v>285.86699999999996</v>
      </c>
      <c r="F16" s="3">
        <v>88.706999999999994</v>
      </c>
      <c r="G16" s="7">
        <f t="shared" si="0"/>
        <v>928.34499999999991</v>
      </c>
      <c r="H16" s="8">
        <v>0.88400000000000001</v>
      </c>
      <c r="I16" s="1">
        <v>0</v>
      </c>
      <c r="J16" s="8">
        <v>0.47199999999999998</v>
      </c>
      <c r="K16" s="8">
        <v>0.152</v>
      </c>
      <c r="L16" s="13">
        <f t="shared" si="1"/>
        <v>1.5079999999999998</v>
      </c>
      <c r="N16" s="15"/>
      <c r="O16" s="15"/>
      <c r="P16" s="15"/>
      <c r="Q16" s="15"/>
    </row>
    <row r="17" spans="2:17" x14ac:dyDescent="0.25">
      <c r="B17" s="2" t="s">
        <v>18</v>
      </c>
      <c r="C17" s="3">
        <v>1096.9079999999999</v>
      </c>
      <c r="D17" s="1">
        <v>0</v>
      </c>
      <c r="E17" s="1">
        <v>0</v>
      </c>
      <c r="F17" s="1">
        <v>0</v>
      </c>
      <c r="G17" s="7">
        <f t="shared" si="0"/>
        <v>1096.9079999999999</v>
      </c>
      <c r="H17" s="8">
        <v>1.843</v>
      </c>
      <c r="I17" s="1">
        <v>0</v>
      </c>
      <c r="J17" s="1">
        <v>0</v>
      </c>
      <c r="K17" s="1">
        <v>0</v>
      </c>
      <c r="L17" s="13">
        <f t="shared" si="1"/>
        <v>1.843</v>
      </c>
      <c r="N17" s="15"/>
      <c r="O17" s="15"/>
      <c r="P17" s="15"/>
      <c r="Q17" s="15"/>
    </row>
    <row r="18" spans="2:17" x14ac:dyDescent="0.25">
      <c r="B18" s="2" t="s">
        <v>49</v>
      </c>
      <c r="C18" s="1">
        <v>0</v>
      </c>
      <c r="D18" s="1">
        <v>0</v>
      </c>
      <c r="E18" s="3">
        <v>1359.1410000000001</v>
      </c>
      <c r="F18" s="1">
        <v>0</v>
      </c>
      <c r="G18" s="7">
        <f t="shared" si="0"/>
        <v>1359.1410000000001</v>
      </c>
      <c r="H18" s="1">
        <v>0</v>
      </c>
      <c r="I18" s="1">
        <v>0</v>
      </c>
      <c r="J18" s="8">
        <v>2.3969999999999998</v>
      </c>
      <c r="K18" s="1">
        <v>0</v>
      </c>
      <c r="L18" s="13">
        <f t="shared" si="1"/>
        <v>2.3969999999999998</v>
      </c>
      <c r="N18" s="15"/>
      <c r="O18" s="15"/>
      <c r="P18" s="15"/>
      <c r="Q18" s="15"/>
    </row>
    <row r="19" spans="2:17" x14ac:dyDescent="0.25">
      <c r="B19" s="2" t="s">
        <v>56</v>
      </c>
      <c r="C19" s="3">
        <v>4162.4930000000004</v>
      </c>
      <c r="D19" s="3">
        <v>487.61700000000002</v>
      </c>
      <c r="E19" s="3">
        <v>93.575999999999993</v>
      </c>
      <c r="F19" s="1">
        <v>0</v>
      </c>
      <c r="G19" s="7">
        <f t="shared" si="0"/>
        <v>4743.6860000000006</v>
      </c>
      <c r="H19" s="8">
        <v>6.7249999999999996</v>
      </c>
      <c r="I19" s="8">
        <v>0.71</v>
      </c>
      <c r="J19" s="8">
        <v>0.254</v>
      </c>
      <c r="K19" s="1">
        <v>0</v>
      </c>
      <c r="L19" s="13">
        <f t="shared" si="1"/>
        <v>7.6890000000000001</v>
      </c>
      <c r="N19" s="15"/>
      <c r="O19" s="15"/>
      <c r="P19" s="15"/>
      <c r="Q19" s="15"/>
    </row>
    <row r="20" spans="2:17" x14ac:dyDescent="0.25">
      <c r="B20" s="2" t="s">
        <v>57</v>
      </c>
      <c r="C20" s="1">
        <v>0</v>
      </c>
      <c r="D20" s="1">
        <v>0</v>
      </c>
      <c r="E20" s="3">
        <v>520.52</v>
      </c>
      <c r="F20" s="1">
        <v>0</v>
      </c>
      <c r="G20" s="7">
        <f t="shared" si="0"/>
        <v>520.52</v>
      </c>
      <c r="H20" s="1">
        <v>0</v>
      </c>
      <c r="I20" s="1">
        <v>0</v>
      </c>
      <c r="J20" s="8">
        <v>1.377</v>
      </c>
      <c r="K20" s="1">
        <v>0</v>
      </c>
      <c r="L20" s="13">
        <f t="shared" si="1"/>
        <v>1.377</v>
      </c>
      <c r="N20" s="15"/>
      <c r="O20" s="15"/>
      <c r="P20" s="15"/>
      <c r="Q20" s="15"/>
    </row>
    <row r="21" spans="2:17" x14ac:dyDescent="0.25">
      <c r="B21" s="2" t="s">
        <v>20</v>
      </c>
      <c r="C21" s="1">
        <v>0</v>
      </c>
      <c r="D21" s="1">
        <v>0</v>
      </c>
      <c r="E21" s="3">
        <v>183.959</v>
      </c>
      <c r="F21" s="1">
        <v>0</v>
      </c>
      <c r="G21" s="7">
        <f t="shared" si="0"/>
        <v>183.959</v>
      </c>
      <c r="H21" s="1">
        <v>0</v>
      </c>
      <c r="I21" s="1">
        <v>0</v>
      </c>
      <c r="J21" s="8">
        <v>0.29599999999999999</v>
      </c>
      <c r="K21" s="1">
        <v>0</v>
      </c>
      <c r="L21" s="13">
        <f t="shared" si="1"/>
        <v>0.29599999999999999</v>
      </c>
      <c r="N21" s="15"/>
      <c r="O21" s="15"/>
      <c r="P21" s="15"/>
      <c r="Q21" s="15"/>
    </row>
    <row r="22" spans="2:17" x14ac:dyDescent="0.25">
      <c r="B22" s="2" t="s">
        <v>48</v>
      </c>
      <c r="C22" s="1">
        <v>0</v>
      </c>
      <c r="D22" s="1">
        <v>0</v>
      </c>
      <c r="E22" s="3">
        <v>712.01099999999997</v>
      </c>
      <c r="F22" s="1">
        <v>0</v>
      </c>
      <c r="G22" s="7">
        <f t="shared" si="0"/>
        <v>712.01099999999997</v>
      </c>
      <c r="H22" s="1">
        <v>0</v>
      </c>
      <c r="I22" s="1">
        <v>0</v>
      </c>
      <c r="J22" s="8">
        <v>1.177</v>
      </c>
      <c r="K22" s="1">
        <v>0</v>
      </c>
      <c r="L22" s="13">
        <f t="shared" si="1"/>
        <v>1.177</v>
      </c>
      <c r="N22" s="15"/>
      <c r="O22" s="15"/>
      <c r="P22" s="15"/>
      <c r="Q22" s="15"/>
    </row>
    <row r="23" spans="2:17" x14ac:dyDescent="0.25">
      <c r="B23" s="2" t="s">
        <v>47</v>
      </c>
      <c r="C23" s="1">
        <v>0</v>
      </c>
      <c r="D23" s="1">
        <v>0</v>
      </c>
      <c r="E23" s="3">
        <v>283.08999999999997</v>
      </c>
      <c r="F23" s="1">
        <v>0</v>
      </c>
      <c r="G23" s="7">
        <f t="shared" si="0"/>
        <v>283.08999999999997</v>
      </c>
      <c r="H23" s="1">
        <v>0</v>
      </c>
      <c r="I23" s="1">
        <v>0</v>
      </c>
      <c r="J23" s="8">
        <v>0.33</v>
      </c>
      <c r="K23" s="1">
        <v>0</v>
      </c>
      <c r="L23" s="13">
        <f t="shared" si="1"/>
        <v>0.33</v>
      </c>
      <c r="N23" s="15"/>
      <c r="O23" s="15"/>
      <c r="P23" s="15"/>
      <c r="Q23" s="15"/>
    </row>
    <row r="24" spans="2:17" x14ac:dyDescent="0.25">
      <c r="B24" s="2" t="s">
        <v>23</v>
      </c>
      <c r="C24" s="1">
        <v>0</v>
      </c>
      <c r="D24" s="1">
        <v>0</v>
      </c>
      <c r="E24" s="3">
        <v>87.051000000000002</v>
      </c>
      <c r="F24" s="1">
        <v>0</v>
      </c>
      <c r="G24" s="7">
        <f t="shared" si="0"/>
        <v>87.051000000000002</v>
      </c>
      <c r="H24" s="1">
        <v>0</v>
      </c>
      <c r="I24" s="1">
        <v>0</v>
      </c>
      <c r="J24" s="8">
        <v>0.154</v>
      </c>
      <c r="K24" s="1">
        <v>0</v>
      </c>
      <c r="L24" s="13">
        <f t="shared" si="1"/>
        <v>0.154</v>
      </c>
      <c r="N24" s="15"/>
      <c r="O24" s="15"/>
      <c r="P24" s="15"/>
      <c r="Q24" s="15"/>
    </row>
    <row r="25" spans="2:17" x14ac:dyDescent="0.25">
      <c r="B25" s="2" t="s">
        <v>58</v>
      </c>
      <c r="C25" s="1">
        <v>0</v>
      </c>
      <c r="D25" s="1">
        <v>0</v>
      </c>
      <c r="E25" s="3">
        <v>29.626999999999999</v>
      </c>
      <c r="F25" s="3">
        <v>20.949000000000002</v>
      </c>
      <c r="G25" s="7">
        <f t="shared" si="0"/>
        <v>50.576000000000001</v>
      </c>
      <c r="H25" s="1">
        <v>0</v>
      </c>
      <c r="I25" s="1">
        <v>0</v>
      </c>
      <c r="J25" s="8">
        <v>4.8000000000000001E-2</v>
      </c>
      <c r="K25" s="8">
        <v>3.5000000000000003E-2</v>
      </c>
      <c r="L25" s="13">
        <f t="shared" si="1"/>
        <v>8.3000000000000004E-2</v>
      </c>
      <c r="N25" s="15"/>
      <c r="O25" s="15"/>
      <c r="P25" s="15"/>
      <c r="Q25" s="15"/>
    </row>
    <row r="26" spans="2:17" x14ac:dyDescent="0.25">
      <c r="B26" s="2" t="s">
        <v>59</v>
      </c>
      <c r="C26" s="1">
        <v>0</v>
      </c>
      <c r="D26" s="1">
        <v>0</v>
      </c>
      <c r="E26" s="3">
        <v>2.5230000000000001</v>
      </c>
      <c r="F26" s="1">
        <v>0</v>
      </c>
      <c r="G26" s="7">
        <f t="shared" si="0"/>
        <v>2.5230000000000001</v>
      </c>
      <c r="H26" s="1">
        <v>0</v>
      </c>
      <c r="I26" s="1">
        <v>0</v>
      </c>
      <c r="J26" s="8">
        <v>5.0000000000000001E-3</v>
      </c>
      <c r="K26" s="1">
        <v>0</v>
      </c>
      <c r="L26" s="13">
        <f t="shared" si="1"/>
        <v>5.0000000000000001E-3</v>
      </c>
      <c r="N26" s="15"/>
      <c r="O26" s="15"/>
      <c r="P26" s="15"/>
      <c r="Q26" s="15"/>
    </row>
    <row r="27" spans="2:17" x14ac:dyDescent="0.25">
      <c r="B27" s="2" t="s">
        <v>69</v>
      </c>
      <c r="C27" s="1">
        <v>0</v>
      </c>
      <c r="D27" s="1">
        <v>0</v>
      </c>
      <c r="E27" s="3">
        <v>21.321000000000002</v>
      </c>
      <c r="F27" s="3">
        <v>2.258</v>
      </c>
      <c r="G27" s="7">
        <f t="shared" si="0"/>
        <v>23.579000000000001</v>
      </c>
      <c r="H27" s="1">
        <v>0</v>
      </c>
      <c r="I27" s="1">
        <v>0</v>
      </c>
      <c r="J27" s="8">
        <v>3.7999999999999999E-2</v>
      </c>
      <c r="K27" s="8">
        <v>4.0000000000000001E-3</v>
      </c>
      <c r="L27" s="13">
        <f t="shared" si="1"/>
        <v>4.1999999999999996E-2</v>
      </c>
      <c r="N27" s="15"/>
      <c r="O27" s="15"/>
      <c r="P27" s="15"/>
      <c r="Q27" s="15"/>
    </row>
    <row r="28" spans="2:17" x14ac:dyDescent="0.25">
      <c r="B28" s="2" t="s">
        <v>60</v>
      </c>
      <c r="C28" s="8">
        <v>85.45</v>
      </c>
      <c r="D28" s="1">
        <v>0</v>
      </c>
      <c r="E28" s="4">
        <v>0</v>
      </c>
      <c r="F28" s="4">
        <v>0</v>
      </c>
      <c r="G28" s="7">
        <f t="shared" si="0"/>
        <v>85.45</v>
      </c>
      <c r="H28" s="8">
        <v>0.13400000000000001</v>
      </c>
      <c r="I28" s="1">
        <v>0</v>
      </c>
      <c r="J28" s="1">
        <v>0</v>
      </c>
      <c r="K28" s="1">
        <v>0</v>
      </c>
      <c r="L28" s="13">
        <f t="shared" si="1"/>
        <v>0.13400000000000001</v>
      </c>
      <c r="N28" s="15"/>
      <c r="O28" s="15"/>
      <c r="P28" s="15"/>
      <c r="Q28" s="15"/>
    </row>
    <row r="29" spans="2:17" x14ac:dyDescent="0.25">
      <c r="B29" s="2" t="s">
        <v>31</v>
      </c>
      <c r="C29" s="1">
        <v>0</v>
      </c>
      <c r="D29" s="1">
        <v>0</v>
      </c>
      <c r="E29" s="3">
        <v>469.851</v>
      </c>
      <c r="F29" s="8">
        <v>274.048</v>
      </c>
      <c r="G29" s="7">
        <f t="shared" si="0"/>
        <v>743.899</v>
      </c>
      <c r="H29" s="1">
        <v>0</v>
      </c>
      <c r="I29" s="1">
        <v>0</v>
      </c>
      <c r="J29" s="8">
        <v>0.77700000000000002</v>
      </c>
      <c r="K29" s="8">
        <v>0.30099999999999999</v>
      </c>
      <c r="L29" s="13">
        <f t="shared" si="1"/>
        <v>1.0780000000000001</v>
      </c>
      <c r="N29" s="15"/>
      <c r="O29" s="15"/>
      <c r="P29" s="15"/>
      <c r="Q29" s="15"/>
    </row>
    <row r="30" spans="2:17" x14ac:dyDescent="0.25">
      <c r="B30" s="2" t="s">
        <v>34</v>
      </c>
      <c r="C30" s="1">
        <v>0</v>
      </c>
      <c r="D30" s="1">
        <v>0</v>
      </c>
      <c r="E30" s="3">
        <v>15.715</v>
      </c>
      <c r="F30" s="1">
        <v>0</v>
      </c>
      <c r="G30" s="7">
        <f t="shared" si="0"/>
        <v>15.715</v>
      </c>
      <c r="H30" s="1">
        <v>0</v>
      </c>
      <c r="I30" s="1">
        <v>0</v>
      </c>
      <c r="J30" s="8">
        <v>3.5000000000000003E-2</v>
      </c>
      <c r="K30" s="1">
        <v>0</v>
      </c>
      <c r="L30" s="13">
        <f t="shared" si="1"/>
        <v>3.5000000000000003E-2</v>
      </c>
      <c r="N30" s="15"/>
      <c r="O30" s="15"/>
      <c r="P30" s="15"/>
      <c r="Q30" s="15"/>
    </row>
    <row r="31" spans="2:17" x14ac:dyDescent="0.25">
      <c r="B31" s="2" t="s">
        <v>61</v>
      </c>
      <c r="C31" s="3">
        <v>2155.348</v>
      </c>
      <c r="D31" s="1">
        <v>0</v>
      </c>
      <c r="E31" s="3">
        <v>2160.7979999999998</v>
      </c>
      <c r="F31" s="8">
        <v>54.750999999999998</v>
      </c>
      <c r="G31" s="7">
        <f t="shared" si="0"/>
        <v>4370.8969999999999</v>
      </c>
      <c r="H31" s="8">
        <v>3.4129999999999998</v>
      </c>
      <c r="I31" s="1">
        <v>0</v>
      </c>
      <c r="J31" s="8">
        <v>3.5710000000000002</v>
      </c>
      <c r="K31" s="8">
        <v>8.6999999999999994E-2</v>
      </c>
      <c r="L31" s="13">
        <f t="shared" si="1"/>
        <v>7.0709999999999997</v>
      </c>
      <c r="N31" s="15"/>
      <c r="O31" s="15"/>
      <c r="P31" s="15"/>
      <c r="Q31" s="15"/>
    </row>
    <row r="32" spans="2:17" x14ac:dyDescent="0.25">
      <c r="B32" s="11" t="s">
        <v>32</v>
      </c>
      <c r="C32" s="12">
        <v>1995.384</v>
      </c>
      <c r="D32" s="1">
        <v>0</v>
      </c>
      <c r="E32" s="1">
        <v>0</v>
      </c>
      <c r="F32" s="1">
        <v>0</v>
      </c>
      <c r="G32" s="7">
        <f t="shared" si="0"/>
        <v>1995.384</v>
      </c>
      <c r="H32" s="8">
        <v>3.3119999999999998</v>
      </c>
      <c r="I32" s="1">
        <v>0</v>
      </c>
      <c r="J32" s="1">
        <v>0</v>
      </c>
      <c r="K32" s="1">
        <v>0</v>
      </c>
      <c r="L32" s="13">
        <f t="shared" si="1"/>
        <v>3.3119999999999998</v>
      </c>
      <c r="N32" s="15"/>
      <c r="O32" s="15"/>
      <c r="P32" s="15"/>
      <c r="Q32" s="15"/>
    </row>
    <row r="33" spans="2:17" x14ac:dyDescent="0.25">
      <c r="B33" s="2" t="s">
        <v>26</v>
      </c>
      <c r="C33" s="1">
        <v>0</v>
      </c>
      <c r="D33" s="1">
        <v>0</v>
      </c>
      <c r="E33" s="3">
        <v>475.52</v>
      </c>
      <c r="F33" s="1">
        <v>0</v>
      </c>
      <c r="G33" s="7">
        <f t="shared" si="0"/>
        <v>475.52</v>
      </c>
      <c r="H33" s="1">
        <v>0</v>
      </c>
      <c r="I33" s="1">
        <v>0</v>
      </c>
      <c r="J33" s="8">
        <v>0.80500000000000005</v>
      </c>
      <c r="K33" s="1">
        <v>0</v>
      </c>
      <c r="L33" s="13">
        <f t="shared" si="1"/>
        <v>0.80500000000000005</v>
      </c>
      <c r="N33" s="15"/>
      <c r="O33" s="15"/>
      <c r="P33" s="15"/>
      <c r="Q33" s="15"/>
    </row>
    <row r="34" spans="2:17" x14ac:dyDescent="0.25">
      <c r="B34" s="2" t="s">
        <v>62</v>
      </c>
      <c r="C34" s="1">
        <v>0</v>
      </c>
      <c r="D34" s="8">
        <v>333.16</v>
      </c>
      <c r="E34" s="4">
        <v>0</v>
      </c>
      <c r="F34" s="4">
        <v>0</v>
      </c>
      <c r="G34" s="7">
        <f t="shared" si="0"/>
        <v>333.16</v>
      </c>
      <c r="H34" s="1">
        <v>0</v>
      </c>
      <c r="I34" s="8">
        <v>0.63400000000000001</v>
      </c>
      <c r="J34" s="1">
        <v>0</v>
      </c>
      <c r="K34" s="1">
        <v>0</v>
      </c>
      <c r="L34" s="13">
        <f t="shared" si="1"/>
        <v>0.63400000000000001</v>
      </c>
      <c r="N34" s="15"/>
      <c r="O34" s="15"/>
      <c r="P34" s="15"/>
      <c r="Q34" s="15"/>
    </row>
    <row r="35" spans="2:17" x14ac:dyDescent="0.25">
      <c r="B35" s="2" t="s">
        <v>63</v>
      </c>
      <c r="C35" s="3">
        <v>1572.01</v>
      </c>
      <c r="D35" s="1">
        <v>0</v>
      </c>
      <c r="E35" s="4">
        <v>0</v>
      </c>
      <c r="F35" s="4">
        <v>0</v>
      </c>
      <c r="G35" s="7">
        <f t="shared" si="0"/>
        <v>1572.01</v>
      </c>
      <c r="H35" s="8">
        <v>2.593</v>
      </c>
      <c r="I35" s="1">
        <v>0</v>
      </c>
      <c r="J35" s="1">
        <v>0</v>
      </c>
      <c r="K35" s="1">
        <v>0</v>
      </c>
      <c r="L35" s="13">
        <f t="shared" si="1"/>
        <v>2.593</v>
      </c>
      <c r="N35" s="15"/>
      <c r="O35" s="15"/>
      <c r="P35" s="15"/>
      <c r="Q35" s="15"/>
    </row>
    <row r="36" spans="2:17" x14ac:dyDescent="0.25">
      <c r="B36" s="2" t="s">
        <v>64</v>
      </c>
      <c r="C36" s="3">
        <v>312.19499999999999</v>
      </c>
      <c r="D36" s="1">
        <v>0</v>
      </c>
      <c r="E36" s="3">
        <v>341.13099999999997</v>
      </c>
      <c r="F36" s="3">
        <v>158.40199999999999</v>
      </c>
      <c r="G36" s="7">
        <f t="shared" si="0"/>
        <v>811.72800000000007</v>
      </c>
      <c r="H36" s="8">
        <v>0.51600000000000001</v>
      </c>
      <c r="I36" s="1">
        <v>0</v>
      </c>
      <c r="J36" s="8">
        <v>0.58799999999999997</v>
      </c>
      <c r="K36" s="8">
        <v>0.27900000000000003</v>
      </c>
      <c r="L36" s="13">
        <f t="shared" si="1"/>
        <v>1.383</v>
      </c>
      <c r="N36" s="15"/>
      <c r="O36" s="15"/>
      <c r="P36" s="15"/>
      <c r="Q36" s="15"/>
    </row>
    <row r="37" spans="2:17" x14ac:dyDescent="0.25">
      <c r="B37" s="2" t="s">
        <v>53</v>
      </c>
      <c r="C37" s="4">
        <v>0</v>
      </c>
      <c r="D37" s="1">
        <v>0</v>
      </c>
      <c r="E37" s="3">
        <v>76.23</v>
      </c>
      <c r="F37" s="4">
        <v>0</v>
      </c>
      <c r="G37" s="7">
        <f t="shared" si="0"/>
        <v>76.23</v>
      </c>
      <c r="H37" s="1">
        <v>0</v>
      </c>
      <c r="I37" s="1">
        <v>0</v>
      </c>
      <c r="J37" s="8">
        <v>0.23599999999999999</v>
      </c>
      <c r="K37" s="1">
        <v>0</v>
      </c>
      <c r="L37" s="13">
        <f t="shared" si="1"/>
        <v>0.23599999999999999</v>
      </c>
      <c r="N37" s="15"/>
      <c r="O37" s="15"/>
      <c r="P37" s="15"/>
      <c r="Q37" s="15"/>
    </row>
    <row r="38" spans="2:17" ht="15.75" thickBot="1" x14ac:dyDescent="0.3">
      <c r="B38" s="9" t="s">
        <v>16</v>
      </c>
      <c r="C38" s="10">
        <f>SUM(C7:C37)</f>
        <v>26960.782999999999</v>
      </c>
      <c r="D38" s="10">
        <f t="shared" ref="D38:K38" si="2">SUM(D7:D37)</f>
        <v>1063.623</v>
      </c>
      <c r="E38" s="10">
        <f t="shared" si="2"/>
        <v>12336.355999999998</v>
      </c>
      <c r="F38" s="10">
        <f t="shared" si="2"/>
        <v>646.88599999999997</v>
      </c>
      <c r="G38" s="10">
        <f t="shared" si="2"/>
        <v>41007.648000000016</v>
      </c>
      <c r="H38" s="10">
        <f>SUM(H7:H37)</f>
        <v>44.079999999999991</v>
      </c>
      <c r="I38" s="10">
        <f t="shared" si="2"/>
        <v>1.7389999999999999</v>
      </c>
      <c r="J38" s="10">
        <f t="shared" si="2"/>
        <v>21.603000000000005</v>
      </c>
      <c r="K38" s="10">
        <f t="shared" si="2"/>
        <v>0.96499999999999997</v>
      </c>
      <c r="L38" s="14">
        <f t="shared" si="1"/>
        <v>68.387</v>
      </c>
    </row>
    <row r="39" spans="2:17" x14ac:dyDescent="0.25">
      <c r="B39" s="17" t="s">
        <v>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7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</sheetData>
  <mergeCells count="5">
    <mergeCell ref="B39:L40"/>
    <mergeCell ref="B2:L3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Евгений Писаренко</cp:lastModifiedBy>
  <cp:lastPrinted>2021-07-09T09:18:00Z</cp:lastPrinted>
  <dcterms:created xsi:type="dcterms:W3CDTF">2015-06-05T18:19:34Z</dcterms:created>
  <dcterms:modified xsi:type="dcterms:W3CDTF">2025-01-17T06:18:58Z</dcterms:modified>
</cp:coreProperties>
</file>